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2196BAF0-A0D4-4BF4-A892-AD540A597CC8}" xr6:coauthVersionLast="47" xr6:coauthVersionMax="47" xr10:uidLastSave="{00000000-0000-0000-0000-000000000000}"/>
  <bookViews>
    <workbookView xWindow="-110" yWindow="-110" windowWidth="19420" windowHeight="1030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Inventory'!$A$5:$R$391</definedName>
    <definedName name="_xlnm._FilterDatabase" localSheetId="4" hidden="1">'Stock Bal_Audit'!$B$5:$E$140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Bal_Audit'!$B$4:$E$134</definedName>
  </definedNames>
  <calcPr calcId="191029"/>
  <pivotCaches>
    <pivotCache cacheId="48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P403" i="1" l="1"/>
  <c r="O362" i="1"/>
  <c r="P362" i="1" s="1"/>
  <c r="O397" i="1"/>
  <c r="P397" i="1" s="1"/>
  <c r="P402" i="1"/>
  <c r="M397" i="1"/>
  <c r="M398" i="1" s="1"/>
  <c r="M399" i="1" s="1"/>
  <c r="M400" i="1" s="1"/>
  <c r="M401" i="1" s="1"/>
  <c r="L402" i="1"/>
  <c r="L403" i="1"/>
  <c r="B403" i="1"/>
  <c r="C403" i="1"/>
  <c r="B402" i="1"/>
  <c r="C402" i="1"/>
  <c r="P401" i="1"/>
  <c r="L394" i="1"/>
  <c r="L395" i="1"/>
  <c r="L396" i="1"/>
  <c r="L397" i="1"/>
  <c r="L398" i="1"/>
  <c r="L399" i="1"/>
  <c r="L400" i="1"/>
  <c r="L401" i="1"/>
  <c r="P398" i="1"/>
  <c r="P399" i="1"/>
  <c r="P400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78" i="1"/>
  <c r="O392" i="1"/>
  <c r="P392" i="1" s="1"/>
  <c r="L393" i="1"/>
  <c r="L392" i="1"/>
  <c r="P393" i="1"/>
  <c r="P394" i="1"/>
  <c r="P395" i="1"/>
  <c r="P396" i="1"/>
  <c r="O383" i="1"/>
  <c r="O380" i="1"/>
  <c r="P380" i="1" s="1"/>
  <c r="O382" i="1"/>
  <c r="P382" i="1" s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P378" i="1"/>
  <c r="O354" i="1"/>
  <c r="O247" i="1"/>
  <c r="O340" i="1"/>
  <c r="P388" i="1"/>
  <c r="P389" i="1"/>
  <c r="P390" i="1"/>
  <c r="P391" i="1"/>
  <c r="L388" i="1"/>
  <c r="B388" i="1"/>
  <c r="C388" i="1"/>
  <c r="O214" i="1"/>
  <c r="P387" i="1"/>
  <c r="B387" i="1"/>
  <c r="C387" i="1"/>
  <c r="L387" i="1"/>
  <c r="L389" i="1"/>
  <c r="L390" i="1"/>
  <c r="L391" i="1"/>
  <c r="O100" i="1"/>
  <c r="O358" i="1"/>
  <c r="P358" i="1" s="1"/>
  <c r="P383" i="1"/>
  <c r="O335" i="1"/>
  <c r="O353" i="1"/>
  <c r="O357" i="1"/>
  <c r="P357" i="1" s="1"/>
  <c r="O352" i="1"/>
  <c r="O299" i="1"/>
  <c r="O355" i="1"/>
  <c r="P355" i="1" s="1"/>
  <c r="O376" i="1"/>
  <c r="P376" i="1" s="1"/>
  <c r="P377" i="1"/>
  <c r="O363" i="1"/>
  <c r="P363" i="1" s="1"/>
  <c r="O323" i="1"/>
  <c r="O350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M402" i="1" l="1"/>
  <c r="M403" i="1" s="1"/>
  <c r="P341" i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<sst xmlns="http://schemas.openxmlformats.org/spreadsheetml/2006/main" count="4292" uniqueCount="1135">
  <si>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</si>
  <si>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</si>
  <si>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</si>
  <si>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</si>
  <si>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</si>
  <si>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</si>
  <si>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</si>
  <si>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</si>
  <si>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</si>
  <si>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</si>
  <si>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</si>
  <si>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</si>
  <si>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</si>
  <si>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</si>
  <si>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</si>
  <si>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</si>
  <si>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</si>
  <si>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</si>
  <si>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</si>
  <si>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</si>
  <si>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</si>
  <si>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</si>
  <si>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</si>
  <si>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</si>
  <si>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</si>
  <si>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</si>
  <si>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</si>
  <si>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</si>
  <si>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</si>
  <si>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</si>
  <si>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</si>
  <si>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</si>
  <si>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</si>
  <si>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</si>
  <si>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</si>
  <si>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</si>
  <si>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</si>
  <si>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</si>
  <si>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</si>
  <si>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</si>
  <si>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</si>
  <si>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</si>
  <si>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</si>
  <si>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</si>
  <si>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</si>
  <si>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</si>
  <si>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</si>
  <si>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</si>
  <si>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</si>
  <si>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</si>
  <si>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</si>
  <si>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</si>
  <si>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</si>
  <si>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</si>
  <si>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</si>
  <si>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</si>
  <si>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</si>
  <si>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</si>
  <si>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</si>
  <si>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</si>
  <si>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</si>
  <si>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</si>
  <si>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</si>
  <si>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</si>
  <si>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</si>
  <si>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</si>
  <si>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</si>
  <si>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</si>
  <si>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</si>
  <si>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</si>
  <si>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</si>
  <si>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</si>
  <si>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</si>
  <si>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</si>
  <si>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</si>
  <si>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</si>
  <si>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</si>
  <si>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</si>
  <si>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</si>
  <si>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</si>
  <si>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</si>
  <si>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</si>
  <si>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</si>
  <si>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</si>
  <si>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</si>
  <si>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</si>
  <si>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</si>
  <si>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</si>
  <si>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</si>
  <si>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</si>
  <si>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</si>
  <si>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</si>
  <si>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</si>
  <si>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</si>
  <si>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</si>
  <si>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</si>
  <si>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</si>
  <si>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</si>
  <si>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</si>
  <si>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</si>
  <si>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</si>
  <si>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</si>
  <si>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</si>
  <si>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</si>
  <si>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</si>
  <si>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</si>
  <si>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</si>
  <si>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</si>
  <si>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</si>
  <si>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</si>
  <si>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</si>
  <si>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</si>
  <si>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</si>
  <si>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</si>
  <si>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</si>
  <si>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</si>
  <si>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</si>
  <si>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</si>
  <si>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</si>
  <si>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</si>
  <si>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</si>
  <si>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</si>
  <si>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</si>
  <si>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</si>
  <si>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</si>
  <si>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</si>
  <si>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</si>
  <si>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</si>
  <si>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</si>
  <si>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</si>
  <si>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</si>
  <si>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</si>
  <si>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</si>
  <si>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</si>
  <si>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</si>
  <si>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</si>
  <si>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</si>
  <si>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</si>
  <si>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</si>
  <si>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</si>
  <si>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</si>
  <si>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</si>
  <si>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</si>
  <si>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</si>
  <si>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</si>
  <si>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</si>
  <si>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</si>
  <si>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</si>
  <si>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</si>
  <si>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</si>
  <si>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</si>
  <si>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</si>
  <si>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</si>
  <si>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</si>
  <si>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</si>
  <si>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</si>
  <si>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</si>
  <si>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</si>
  <si>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</si>
  <si>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</si>
  <si>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</si>
  <si>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</si>
  <si>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</si>
  <si>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</si>
  <si>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</si>
  <si>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</si>
  <si>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</si>
  <si>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</si>
  <si>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</si>
  <si>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</si>
  <si>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</si>
  <si>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</si>
  <si>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</si>
  <si>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</si>
  <si>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</si>
  <si>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</si>
  <si>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</si>
  <si>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</si>
  <si>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</si>
  <si>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</si>
  <si>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</si>
  <si>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</si>
  <si>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</si>
  <si>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</si>
  <si>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</si>
  <si>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</si>
  <si>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</si>
  <si>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</si>
  <si>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</si>
  <si>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</si>
  <si>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</si>
  <si>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</si>
  <si>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</si>
  <si>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</si>
  <si>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</si>
  <si>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</si>
  <si>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</si>
  <si>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</si>
  <si>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</si>
  <si>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</si>
  <si>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</si>
  <si>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</si>
  <si>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</si>
  <si>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</si>
  <si>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</si>
  <si>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</si>
  <si>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</si>
  <si>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</si>
  <si>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</si>
  <si>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</si>
  <si>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</si>
  <si>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</si>
  <si>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</si>
  <si>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</si>
  <si>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</si>
  <si>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</si>
  <si>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</si>
  <si>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</si>
  <si>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</si>
  <si>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</si>
  <si>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</si>
  <si>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</si>
  <si>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</si>
  <si>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</si>
  <si>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</si>
  <si>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</si>
  <si>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</si>
  <si>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</si>
  <si>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</si>
  <si>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</si>
  <si>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</si>
  <si>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</si>
  <si>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</si>
  <si>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</si>
  <si>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</si>
  <si>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</si>
  <si>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</si>
  <si>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</si>
  <si>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</si>
  <si>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</si>
  <si>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</si>
  <si>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</si>
  <si>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</si>
  <si>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</si>
  <si>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</si>
  <si>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</si>
  <si>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</si>
  <si>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</si>
  <si>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</si>
  <si>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</si>
  <si>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</si>
  <si>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</si>
  <si>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</si>
  <si>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</si>
  <si>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</si>
  <si>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</si>
  <si>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</si>
  <si>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</si>
  <si>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</si>
  <si>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</si>
  <si>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</si>
  <si>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</si>
  <si>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</si>
  <si>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</si>
  <si>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</si>
  <si>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</si>
  <si>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</si>
  <si>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</si>
  <si>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</si>
  <si>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</si>
  <si>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</si>
  <si>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</si>
  <si>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</si>
  <si>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</si>
  <si>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</si>
  <si>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</si>
  <si>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</si>
  <si>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</si>
  <si>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</si>
  <si>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</si>
  <si>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</si>
  <si>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</si>
  <si>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</si>
  <si>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</si>
  <si>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</si>
  <si>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</si>
  <si>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</si>
  <si>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</si>
  <si>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</si>
  <si>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</si>
  <si>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</si>
  <si>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</si>
  <si>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</si>
  <si>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</si>
  <si>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</si>
  <si>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</si>
  <si>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</si>
  <si>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</si>
  <si>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</si>
  <si>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</si>
  <si>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</si>
  <si>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</si>
  <si>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</si>
  <si>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</si>
  <si>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</si>
  <si>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</si>
  <si>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</si>
  <si>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</si>
  <si>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</si>
  <si>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</si>
  <si>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</si>
  <si>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</si>
  <si>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</si>
  <si>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</si>
  <si>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</si>
  <si>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</si>
  <si>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</si>
  <si>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</si>
  <si>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</si>
  <si>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</si>
  <si>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</si>
  <si>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</si>
  <si>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</si>
  <si>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</si>
  <si>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</si>
  <si>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</si>
  <si>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</si>
  <si>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</si>
  <si>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</si>
  <si>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</si>
  <si>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</si>
  <si>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</si>
  <si>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</si>
  <si>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</si>
  <si>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</si>
  <si>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</si>
  <si>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</si>
  <si>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</si>
  <si>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</si>
  <si>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</si>
  <si>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</si>
  <si>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</si>
  <si>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</si>
  <si>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</si>
  <si>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</si>
  <si>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</si>
  <si>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</si>
  <si>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</si>
  <si>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</si>
  <si>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</si>
  <si>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</si>
  <si>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</si>
  <si>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</si>
  <si>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</si>
  <si>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</si>
  <si>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</si>
  <si>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</si>
  <si>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</si>
  <si>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</si>
  <si>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</si>
  <si>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</si>
  <si>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</si>
  <si>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</si>
  <si>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</si>
  <si>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</si>
  <si>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</si>
  <si>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</si>
  <si>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</si>
  <si>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</si>
  <si>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</si>
  <si>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</si>
  <si>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</si>
  <si>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</si>
  <si>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</si>
  <si>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</si>
  <si>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</si>
  <si>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</si>
  <si>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</si>
  <si>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</si>
  <si>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</si>
  <si>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</si>
  <si>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</si>
  <si>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</si>
  <si>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</si>
  <si>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</si>
  <si>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</si>
  <si>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</si>
  <si>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</si>
  <si>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</si>
  <si>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</si>
  <si>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</si>
  <si>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</si>
  <si>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</si>
  <si>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</si>
  <si>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</si>
  <si>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</si>
  <si>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</si>
  <si>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</si>
  <si>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</si>
  <si>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</si>
  <si>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</si>
  <si>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</si>
  <si>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</si>
  <si>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</si>
  <si>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</si>
  <si>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</si>
  <si>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</si>
  <si>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</si>
  <si>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</si>
  <si>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</si>
  <si>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</si>
  <si>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</si>
  <si>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</si>
  <si>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</si>
  <si>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</si>
  <si>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</si>
  <si>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</si>
  <si>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</si>
  <si>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</si>
  <si>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</si>
  <si>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</si>
  <si>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</si>
  <si>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</si>
  <si>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</si>
  <si>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</si>
  <si>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</si>
  <si>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</si>
  <si>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</si>
  <si>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</si>
  <si>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</si>
  <si>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</si>
  <si>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</si>
  <si>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</si>
  <si>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</si>
  <si>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</si>
  <si>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</si>
  <si>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</si>
  <si>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</si>
  <si>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</si>
  <si>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</si>
  <si>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</si>
  <si>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</si>
  <si>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</si>
  <si>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</si>
  <si>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</si>
  <si>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</si>
  <si>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</si>
  <si>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</si>
  <si>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</si>
  <si>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</si>
  <si>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</si>
  <si>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</si>
  <si>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</si>
  <si>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</si>
  <si>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</si>
  <si>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</si>
  <si>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</si>
  <si>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</si>
  <si>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</si>
  <si>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</si>
  <si>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</si>
  <si>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</si>
  <si>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</si>
  <si>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</si>
  <si>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</si>
  <si>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</si>
  <si>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</si>
  <si>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</si>
  <si>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</si>
  <si>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</si>
  <si>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</si>
  <si>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</si>
  <si>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</si>
  <si>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</si>
  <si>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</si>
  <si>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</si>
  <si>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</si>
  <si>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</si>
  <si>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</si>
  <si>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</si>
  <si>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</si>
  <si>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</si>
  <si>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</si>
  <si>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</si>
  <si>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</si>
  <si>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</si>
  <si>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</si>
  <si>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</si>
  <si>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</si>
  <si>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</si>
  <si>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</si>
  <si>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</si>
  <si>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</si>
  <si>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</si>
  <si>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</si>
  <si>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</si>
  <si>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</si>
  <si>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</si>
  <si>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</si>
  <si>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</si>
  <si>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</si>
  <si>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</si>
  <si>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</si>
  <si>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</si>
  <si>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</si>
  <si>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</si>
  <si>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</si>
  <si>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</si>
  <si>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</si>
  <si>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</si>
  <si>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</si>
  <si>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</si>
  <si>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</si>
  <si>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</si>
  <si>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</si>
  <si>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</si>
  <si>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</si>
  <si>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</si>
  <si>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</si>
  <si>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</si>
  <si>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</si>
  <si>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</si>
  <si>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</si>
  <si>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</si>
  <si>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</si>
  <si>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</si>
  <si>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</si>
  <si>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</si>
  <si>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</si>
  <si>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</si>
  <si>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</si>
  <si>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</si>
  <si>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</si>
  <si>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</si>
  <si>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</si>
  <si>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</si>
  <si>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</si>
  <si>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</si>
  <si>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</si>
  <si>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</si>
  <si>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</si>
  <si>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</si>
  <si>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</si>
  <si>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</si>
  <si>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</si>
  <si>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</si>
  <si>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</si>
  <si>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</si>
  <si>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</si>
  <si>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</si>
  <si>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</si>
  <si>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</si>
  <si>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</si>
  <si>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</si>
  <si>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</si>
  <si>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</si>
  <si>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</si>
  <si>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</si>
  <si>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</si>
  <si>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</si>
  <si>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</si>
  <si>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</si>
  <si>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</si>
  <si>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</si>
  <si>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</si>
  <si>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</si>
  <si>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</si>
  <si>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</si>
  <si>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</si>
  <si>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</si>
  <si>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</si>
  <si>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</si>
  <si>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</si>
  <si>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</si>
  <si>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</si>
  <si>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</si>
  <si>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</si>
  <si>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</si>
  <si>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</si>
  <si>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</si>
  <si>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</si>
  <si>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</si>
  <si>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</si>
  <si>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</si>
  <si>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</si>
  <si>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</si>
  <si>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</si>
  <si>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</si>
  <si>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</si>
  <si>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</si>
  <si>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</si>
  <si>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</si>
  <si>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</si>
  <si>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</si>
  <si>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</si>
  <si>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</si>
  <si>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</si>
  <si>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</si>
  <si>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</si>
  <si>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</si>
  <si>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</si>
  <si>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</si>
  <si>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</si>
  <si>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</si>
  <si>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</si>
  <si>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</si>
  <si>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</si>
  <si>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</si>
  <si>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</si>
  <si>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</si>
  <si>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</si>
  <si>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</si>
  <si>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</si>
  <si>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</si>
  <si>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</si>
  <si>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</si>
  <si>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</si>
  <si>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</si>
  <si>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</si>
  <si>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</si>
  <si>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</si>
  <si>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</si>
  <si>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</si>
  <si>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</si>
  <si>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</si>
  <si>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</si>
  <si>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</si>
  <si>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</si>
  <si>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</si>
  <si>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</si>
  <si>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</si>
  <si>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</si>
  <si>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</si>
  <si>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</si>
  <si>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</si>
  <si>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</si>
  <si>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</si>
  <si>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</si>
  <si>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</si>
  <si>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</si>
  <si>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</si>
  <si>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</si>
  <si>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</si>
  <si>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</si>
  <si>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</si>
  <si>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</si>
  <si>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</si>
  <si>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</si>
  <si>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</si>
  <si>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</si>
  <si>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</si>
  <si>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</si>
  <si>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</si>
  <si>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</si>
  <si>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</si>
  <si>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</si>
  <si>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</si>
  <si>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</si>
  <si>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</si>
  <si>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</si>
  <si>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</si>
  <si>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</si>
  <si>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</si>
  <si>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</si>
  <si>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</si>
  <si>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</si>
  <si>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</si>
  <si>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</si>
  <si>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</si>
  <si>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</si>
  <si>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</si>
  <si>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</si>
  <si>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</si>
  <si>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</si>
  <si>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</si>
  <si>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</si>
  <si>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</si>
  <si>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</si>
  <si>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</si>
  <si>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</si>
  <si>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</si>
  <si>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</si>
  <si>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</si>
  <si>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</si>
  <si>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</si>
  <si>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</si>
  <si>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</si>
  <si>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</si>
  <si>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</si>
  <si>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</si>
  <si>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</si>
  <si>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</si>
  <si>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</si>
  <si>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</si>
  <si>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</si>
  <si>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</si>
  <si>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</si>
  <si>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</si>
  <si>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</si>
  <si>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</si>
  <si>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</si>
  <si>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</si>
  <si>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</si>
  <si>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</si>
  <si>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</si>
  <si>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</si>
  <si>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</si>
  <si>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</si>
  <si>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</si>
  <si>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</si>
  <si>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</si>
  <si>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</si>
  <si>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</si>
  <si>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</si>
  <si>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</si>
  <si>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</si>
  <si>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</si>
  <si>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</si>
  <si>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</si>
  <si>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</si>
  <si>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</si>
  <si>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</si>
  <si>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</si>
  <si>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</si>
  <si>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</si>
  <si>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</si>
  <si>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</si>
  <si>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</si>
  <si>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</si>
  <si>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</si>
  <si>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</si>
  <si>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</si>
  <si>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</si>
  <si>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</si>
  <si>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</si>
  <si>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</si>
  <si>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</si>
  <si>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</si>
  <si>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</si>
  <si>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</si>
  <si>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</si>
  <si>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</si>
  <si>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</si>
  <si>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</si>
  <si>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</si>
  <si>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</si>
  <si>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</si>
  <si>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</si>
  <si>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</si>
  <si>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</si>
  <si>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</si>
  <si>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</si>
  <si>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</si>
  <si>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</si>
  <si>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</si>
  <si>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</si>
  <si>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</si>
  <si>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</si>
  <si>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</si>
  <si>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</si>
  <si>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</si>
  <si>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</si>
  <si>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</si>
  <si>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</si>
  <si>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</si>
  <si>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</si>
  <si>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</si>
  <si>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</si>
  <si>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</si>
  <si>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</si>
  <si>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</si>
  <si>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</si>
  <si>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</si>
  <si>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</si>
  <si>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</si>
  <si>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</si>
  <si>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</si>
  <si>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</si>
  <si>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</si>
  <si>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</si>
  <si>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</si>
  <si>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</si>
  <si>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</si>
  <si>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</si>
  <si>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</si>
  <si>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</si>
  <si>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</si>
  <si>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</si>
  <si>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</si>
  <si>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</si>
  <si>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</si>
  <si>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</si>
  <si>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</si>
  <si>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</si>
  <si>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</si>
  <si>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</si>
  <si>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</si>
  <si>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</si>
  <si>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</si>
  <si>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</si>
  <si>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</si>
  <si>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</si>
  <si>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</si>
  <si>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</si>
  <si>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</si>
  <si>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</si>
  <si>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</si>
  <si>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</si>
  <si>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</si>
  <si>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</si>
  <si>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</si>
  <si>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</si>
  <si>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</si>
  <si>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</si>
  <si>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</si>
  <si>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</si>
  <si>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</si>
  <si>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</si>
  <si>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</si>
  <si>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</si>
  <si>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</si>
  <si>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</si>
  <si>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</si>
  <si>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</si>
  <si>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</si>
  <si>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</si>
  <si>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</si>
  <si>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</si>
  <si>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</si>
  <si>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</si>
  <si>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</si>
  <si>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</si>
  <si>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</si>
  <si>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</si>
  <si>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</si>
  <si>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</si>
  <si>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</si>
  <si>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</si>
  <si>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</si>
  <si>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</si>
  <si>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</si>
  <si>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</si>
  <si>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</si>
  <si>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</si>
  <si>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</si>
  <si>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</si>
  <si>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</si>
  <si>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</si>
  <si>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</si>
  <si>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</si>
  <si>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</si>
  <si>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</si>
  <si>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</si>
  <si>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</si>
  <si>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</si>
  <si>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</si>
  <si>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</si>
  <si>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</si>
  <si>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</si>
  <si>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</si>
  <si>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</si>
  <si>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</si>
  <si>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</si>
  <si>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</si>
  <si>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</si>
  <si>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</si>
  <si>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</si>
  <si>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</si>
  <si>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</si>
  <si>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</si>
  <si>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</si>
  <si>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</si>
  <si>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</si>
  <si>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</si>
  <si>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</si>
  <si>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</si>
  <si>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</si>
  <si>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</si>
  <si>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</si>
  <si>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</si>
  <si>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</si>
  <si>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</si>
  <si>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</si>
  <si>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</si>
  <si>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</si>
  <si>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</si>
  <si>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</si>
  <si>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</si>
  <si>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</si>
  <si>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</si>
  <si>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</si>
  <si>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</si>
  <si>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</si>
  <si>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</si>
  <si>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</si>
  <si>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</si>
  <si>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</si>
  <si>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</si>
  <si>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</si>
  <si>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</si>
  <si>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</si>
  <si>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</si>
  <si>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</si>
  <si>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</si>
  <si>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</si>
  <si>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</si>
  <si>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</si>
  <si>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</si>
  <si>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</si>
  <si>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</si>
  <si>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</si>
  <si>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</si>
  <si>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</si>
  <si>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</si>
  <si>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</si>
  <si>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</si>
  <si>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</si>
  <si>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</si>
  <si>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</si>
  <si>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</si>
  <si>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</si>
  <si>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</si>
  <si>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</si>
  <si>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</si>
  <si>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</si>
  <si>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</si>
  <si>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</si>
  <si>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</si>
  <si>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</si>
  <si>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</si>
  <si>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</si>
  <si>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</si>
  <si>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</si>
  <si>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</si>
  <si>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</si>
  <si>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</si>
  <si>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</si>
  <si>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</si>
  <si>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</si>
  <si>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</si>
  <si>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</si>
  <si>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</si>
  <si>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</si>
  <si>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</si>
  <si>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</si>
  <si>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</si>
  <si>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</si>
  <si>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</si>
  <si>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</si>
  <si>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</si>
  <si>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</si>
  <si>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</si>
  <si>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</si>
  <si>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</si>
  <si>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</si>
  <si>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</si>
  <si>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</si>
  <si>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</si>
  <si>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</si>
  <si>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</si>
  <si>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</si>
  <si>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</si>
  <si>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</si>
  <si>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</si>
  <si>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</si>
  <si>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</si>
  <si>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</si>
  <si>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</si>
  <si>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</si>
  <si>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</si>
  <si>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</si>
  <si>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</si>
  <si>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</si>
  <si>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</si>
  <si>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</si>
  <si>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</si>
  <si>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</si>
  <si>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</si>
  <si>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</si>
  <si>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</si>
  <si>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</si>
  <si>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</si>
  <si>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</si>
  <si>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</si>
  <si>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</si>
  <si>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</si>
  <si>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</si>
  <si>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</si>
  <si>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</si>
  <si>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</si>
  <si>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</si>
  <si>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</si>
  <si>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</si>
  <si>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</si>
  <si>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</si>
  <si>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</si>
  <si>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</si>
  <si>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</si>
  <si>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</si>
  <si>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</si>
  <si>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</si>
  <si>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</si>
  <si>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</si>
  <si>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</si>
  <si>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</si>
  <si>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</si>
  <si>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</si>
  <si>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</si>
  <si>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</si>
  <si>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</si>
  <si>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</si>
  <si>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</si>
  <si>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</si>
  <si>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</si>
  <si>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</si>
  <si>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</si>
  <si>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</si>
  <si>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</si>
  <si>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</si>
  <si>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</si>
  <si>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</si>
  <si>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</si>
  <si>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</si>
  <si>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</si>
  <si>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</si>
  <si>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</si>
  <si>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</si>
  <si>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</si>
  <si>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</si>
  <si>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</si>
  <si>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</si>
  <si>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</si>
  <si>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</si>
  <si>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</si>
  <si>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</si>
  <si>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</si>
  <si>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</si>
  <si>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</si>
  <si>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</si>
  <si>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</si>
  <si>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</si>
  <si>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</si>
  <si>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</si>
  <si>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</si>
  <si>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</si>
  <si>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</si>
  <si>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</si>
  <si>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</si>
  <si>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</si>
  <si>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</si>
  <si>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</si>
  <si>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</si>
  <si>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</si>
  <si>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</si>
  <si>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</si>
  <si>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</si>
  <si>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28/9/22, 1/10/22</t>
  </si>
  <si>
    <t>DO336(1),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</si>
  <si>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</si>
  <si>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</si>
  <si>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</si>
  <si>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</si>
  <si>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</si>
  <si>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</si>
  <si>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</si>
  <si>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</si>
  <si>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</si>
  <si>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</si>
  <si>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</si>
  <si>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</si>
  <si>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</si>
  <si>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</si>
  <si>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26/9/22, 11/10/22</t>
  </si>
  <si>
    <t>DO335(1), DO343(1)</t>
  </si>
  <si>
    <t>26/8/22, 26/9/22, 11/10/22</t>
  </si>
  <si>
    <t>DO320(1), DO335(1), DO344(1)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</si>
  <si>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</si>
  <si>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</si>
  <si>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</si>
  <si>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</si>
  <si>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</si>
  <si>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</si>
  <si>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</si>
  <si>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</si>
  <si>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</si>
  <si>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</si>
  <si>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</si>
  <si>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</si>
  <si>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</si>
  <si>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6/1/22, 14/5/22, 11/10/22, 17/10/22</t>
  </si>
  <si>
    <t>DO183(3), DO264(2), DO344(1), DO348(2)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</si>
  <si>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</si>
  <si>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</si>
  <si>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</si>
  <si>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9/4/22, 21/4/22, 12/5/22, 4/8/22, 15/8/22, 28/9/22, 18/10/22, 20/10/22</t>
  </si>
  <si>
    <t>DO234(1), DO246(3), DO262(2), DO306(2), DO312(4), DO336(2), DO350(2), DO351(3)</t>
  </si>
  <si>
    <t>9/9/22, 9/9/22, 13/9/22, 15/9/22, 28/9/22, 20/10/22</t>
  </si>
  <si>
    <t>DO324(1), DO326(1), DO327(4), DO330(1), DO337(1), DO351(4)</t>
  </si>
  <si>
    <t>11/10/22, 11/10/22, 13/10/22, 15/10/22, 31/10/22</t>
  </si>
  <si>
    <t>RM Woven Roing 600 1000mm (40kg)</t>
  </si>
  <si>
    <t>DO343(1), DO344(1), DO345(3), DO347(5), DO356-1(5)</t>
  </si>
  <si>
    <t>22/10/22, 31/10/22</t>
  </si>
  <si>
    <t>DO353(5), DO356-1(7)</t>
  </si>
  <si>
    <t>15/10/22, 17/10/22, 27/10/22, 31/10/22</t>
  </si>
  <si>
    <t>DO347(8), DO348(2), DO355(4), DO356-1(5)</t>
  </si>
  <si>
    <t>13/10/22, 31/10/22</t>
  </si>
  <si>
    <t>DO345(1), DO356-1(2)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</si>
  <si>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</si>
  <si>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</si>
  <si>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</si>
  <si>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</si>
  <si>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</si>
  <si>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</si>
  <si>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</si>
  <si>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</si>
  <si>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</si>
  <si>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</si>
  <si>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</si>
  <si>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</si>
  <si>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17/10/22, 21/10/220, 22/10/22, 22/10/22, 31/10/22</t>
  </si>
  <si>
    <t>DO346(1), DO348(1), DO352(1), DO353(2), DO354(1), DO357(1)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</si>
  <si>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</si>
  <si>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</si>
  <si>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</si>
  <si>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</si>
  <si>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</si>
  <si>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</si>
  <si>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</si>
  <si>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31/10/22</t>
  </si>
  <si>
    <t>28/10/22</t>
  </si>
  <si>
    <t>DO357(2)</t>
  </si>
  <si>
    <t>3/10/22, 1/10/22, 2/10/22, 11/10/22, 13/10/22, 13/10/22, 15/10/22, 17/10/22, 22/10/22, 31/10/22, 31/10/22</t>
  </si>
  <si>
    <t>DO339-2(3), DO340(1), DO341(6), DO344(1), DO345(2), DO346(1), DO347(4), DO348(1), DO354(1), DO356-1(4), DO357(1)</t>
  </si>
  <si>
    <t>31/10/2022</t>
  </si>
  <si>
    <t>DO357(1)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</si>
</sst>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99FF99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53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0" borderId="0" xfId="0" applyFont="1" applyFill="1"/>
    <xf numFmtId="0" fontId="8" fillId="3" borderId="0" xfId="0" applyFont="1" applyFill="1"/>
    <xf numFmtId="0" fontId="0" fillId="0" borderId="4" xfId="0" applyBorder="1" applyAlignment="1">
      <alignment horizontal="left"/>
    </xf>
    <xf numFmtId="0" fontId="0" fillId="0" borderId="4" xfId="0" quotePrefix="1" applyBorder="1" applyAlignment="1">
      <alignment horizontal="left"/>
    </xf>
    <xf numFmtId="6" fontId="2" fillId="0" borderId="2" xfId="0" applyNumberFormat="1" applyFont="1" applyFill="1" applyBorder="1" applyAlignment="1">
      <alignment horizontal="left" wrapText="1"/>
    </xf>
    <xf numFmtId="0" fontId="0" fillId="0" borderId="0" xfId="0" applyNumberFormat="1" applyFill="1" applyBorder="1"/>
    <xf numFmtId="0" fontId="8" fillId="0" borderId="4" xfId="0" applyFont="1" applyFill="1" applyBorder="1" applyAlignment="1"/>
    <xf numFmtId="0" fontId="9" fillId="0" borderId="4" xfId="0" applyFont="1" applyBorder="1" applyAlignment="1">
      <alignment wrapText="1"/>
    </xf>
    <xf numFmtId="0" fontId="0" fillId="8" borderId="0" xfId="0" applyFill="1" applyBorder="1"/>
    <xf numFmtId="0" fontId="0" fillId="8" borderId="0" xfId="0" applyNumberFormat="1" applyFill="1" applyBorder="1"/>
    <xf numFmtId="0" fontId="0" fillId="8" borderId="0" xfId="0" applyFill="1"/>
    <xf numFmtId="0" fontId="0" fillId="3" borderId="0" xfId="0" applyFill="1"/>
  </cellXfs>
  <cellStyles count="3">
    <cellStyle name="Comma" xfId="1" builtinId="3"/>
    <cellStyle name="Normal" xfId="0" builtinId="0"/>
    <cellStyle name="Percent" xfId="2" builtinId="5"/>
  </cellStyles>
  <dxfs count="69"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66FF99"/>
      <color rgb="FFCCFFCC"/>
      <color rgb="FFFFFF66"/>
      <color rgb="FFFFFF99"/>
      <color rgb="FFFFFFCC"/>
      <color rgb="FFCCFFFF"/>
      <color rgb="FFCCECFF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330200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31750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469900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171450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514350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298450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330200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330200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304800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387350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171450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387350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330200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336550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158750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285750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330200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298450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292100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476250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139</xdr:row>
          <xdr:rowOff>6350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412750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298450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412750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133350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95250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164</xdr:row>
          <xdr:rowOff>6350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304800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165</xdr:row>
          <xdr:rowOff>336550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167</xdr:row>
          <xdr:rowOff>88900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2444750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336550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330200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177800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95</xdr:row>
          <xdr:rowOff>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133350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120650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285750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158750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196850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476250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204</xdr:row>
          <xdr:rowOff>279400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207</xdr:row>
          <xdr:rowOff>812800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266700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412750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266700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901700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177800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476250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1054100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241300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152400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133350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679450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165100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881.657268287039" createdVersion="8" refreshedVersion="8" minRefreshableVersion="3" recordCount="398" xr:uid="{5869DC45-D39B-4B1E-BD9F-5876CF0D3310}">
  <cacheSource type="worksheet">
    <worksheetSource ref="A5:R403" sheet="Raw Inventory"/>
  </cacheSource>
  <cacheFields count="18">
    <cacheField name="Date" numFmtId="14">
      <sharedItems containsDate="1" containsMixedTypes="1" minDate="2019-12-19T00:00:00" maxDate="2022-11-01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68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s v="T27629"/>
        <s v="T27648"/>
        <s v="T27643"/>
        <s v="T27666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33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Gelcoat GSH (20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862340.1500000001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3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98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"/>
    <n v="8"/>
    <n v="4"/>
    <s v="DO183(3), DO264(2), DO344(1), DO348(2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"/>
    <n v="19"/>
    <n v="1"/>
    <s v="DO234(1), DO246(3), DO262(2), DO306(2), DO312(4), DO336(2), DO350(2), DO351(3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"/>
    <n v="2"/>
    <n v="13"/>
    <s v="DO335(1), DO343(1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"/>
    <n v="2"/>
    <n v="1"/>
    <s v="DO336(1), DO338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"/>
    <n v="3"/>
    <n v="1"/>
    <s v="DO320(1), DO335(1), DO344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"/>
    <n v="12"/>
    <n v="8"/>
    <s v="DO324(1), DO326(1), DO327(4), DO330(1), DO337(1), DO351(4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28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28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"/>
    <n v="25"/>
    <n v="7"/>
    <s v="DO339-2(3), DO340(1), DO341(6), DO344(1), DO345(2), DO346(1), DO347(4), DO348(1), DO354(1), DO356-1(4), DO357(1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A Resin 3317AW (220Kg)"/>
    <x v="17"/>
    <s v="Delivered"/>
    <n v="15"/>
    <s v="Drum"/>
    <n v="1606"/>
    <n v="24090"/>
    <n v="1732385.3500000003"/>
    <s v="13/10/22, 17/10/22, 21/10/220, 22/10/22, 22/10/22, 31/10/22"/>
    <n v="7"/>
    <n v="8"/>
    <s v="DO346(1), DO348(1), DO352(1), DO353(2), DO354(1), DO357(1)"/>
    <m/>
  </r>
  <r>
    <d v="2022-10-03T00:00:00"/>
    <x v="5"/>
    <x v="3"/>
    <x v="28"/>
    <x v="14"/>
    <s v="RA Resin 3338W (220Kg)"/>
    <x v="125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"/>
    <n v="19"/>
    <n v="21"/>
    <s v="DO347(8), DO348(2), DO355(4), DO356-1(5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"/>
    <n v="12"/>
    <n v="8"/>
    <s v="DO353(5), DO356-1(7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"/>
    <n v="3"/>
    <n v="1"/>
    <s v="DO345(1), DO356-1(2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A Resin 3338W (220Kg)"/>
    <x v="125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4"/>
    <x v="14"/>
    <s v="RM Resin 3338W (220Kg)"/>
    <x v="123"/>
    <s v="Delivered"/>
    <n v="20"/>
    <s v="Drum"/>
    <n v="1606"/>
    <n v="32120"/>
    <n v="1845583.7500000002"/>
    <m/>
    <m/>
    <n v="20"/>
    <m/>
    <m/>
  </r>
  <r>
    <d v="2022-10-28T00:00:00"/>
    <x v="5"/>
    <x v="3"/>
    <x v="165"/>
    <x v="14"/>
    <s v="RM CSM 450 79m(L) x 1040mm(W) (30kg)"/>
    <x v="130"/>
    <s v="Delivered"/>
    <n v="18"/>
    <s v="Roll"/>
    <n v="213"/>
    <n v="3834"/>
    <n v="1849417.7500000002"/>
    <s v="31/10/22"/>
    <n v="2"/>
    <n v="16"/>
    <s v="DO357(2)"/>
    <m/>
  </r>
  <r>
    <d v="2022-10-28T00:00:00"/>
    <x v="5"/>
    <x v="3"/>
    <x v="165"/>
    <x v="14"/>
    <s v="RM Woven Roing 600 1000mm (40kg)"/>
    <x v="131"/>
    <s v="Ex"/>
    <n v="10"/>
    <s v="Roll"/>
    <n v="206"/>
    <n v="2060"/>
    <n v="1851477.7500000002"/>
    <m/>
    <m/>
    <n v="10"/>
    <m/>
    <m/>
  </r>
  <r>
    <d v="2022-10-28T00:00:00"/>
    <x v="5"/>
    <x v="3"/>
    <x v="165"/>
    <x v="14"/>
    <s v="RM Talcum Powder (25kg)"/>
    <x v="110"/>
    <s v="Delivered"/>
    <n v="30"/>
    <s v="Bag"/>
    <n v="32.5"/>
    <n v="975"/>
    <n v="1852452.7500000002"/>
    <m/>
    <m/>
    <n v="30"/>
    <m/>
    <m/>
  </r>
  <r>
    <d v="2022-10-28T00:00:00"/>
    <x v="5"/>
    <x v="3"/>
    <x v="166"/>
    <x v="14"/>
    <s v="RM CSM 450 79m(L) x 1040mm(W) (30kg)"/>
    <x v="130"/>
    <s v="Delivered"/>
    <n v="16"/>
    <s v="Roll"/>
    <n v="213"/>
    <n v="3408"/>
    <n v="1855860.7500000002"/>
    <m/>
    <m/>
    <n v="16"/>
    <m/>
    <m/>
  </r>
  <r>
    <d v="2022-10-28T00:00:00"/>
    <x v="5"/>
    <x v="3"/>
    <x v="166"/>
    <x v="14"/>
    <s v="RM CSM 450 Jushi 64m(L) X 1860mm(W) (67kg)"/>
    <x v="120"/>
    <s v="Delivered"/>
    <n v="16"/>
    <s v="Roll"/>
    <n v="383.4"/>
    <n v="6134.4"/>
    <n v="1861995.1500000001"/>
    <m/>
    <m/>
    <n v="16"/>
    <m/>
    <m/>
  </r>
  <r>
    <d v="2022-10-31T00:00:00"/>
    <x v="5"/>
    <x v="3"/>
    <x v="167"/>
    <x v="14"/>
    <s v="RM Gelcoat GSH (20Kg)"/>
    <x v="132"/>
    <s v="Ex"/>
    <n v="1"/>
    <s v="Pail"/>
    <n v="225"/>
    <n v="225"/>
    <n v="1862220.1500000001"/>
    <s v="31/10/2022"/>
    <n v="1"/>
    <n v="0"/>
    <s v="DO357(1)"/>
    <m/>
  </r>
  <r>
    <d v="2022-10-31T00:00:00"/>
    <x v="5"/>
    <x v="3"/>
    <x v="167"/>
    <x v="14"/>
    <s v="RM Brush 3&quot; (12Pc)"/>
    <x v="128"/>
    <s v="Ex"/>
    <n v="4"/>
    <s v="Box"/>
    <n v="30"/>
    <n v="120"/>
    <n v="1862340.1500000001"/>
    <m/>
    <m/>
    <n v="4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2593DC-ECEF-4FD6-B5F4-8E95582ACEAA}" name="PivotTable2" cacheId="48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367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68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34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363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t="default" r="1">
      <x/>
    </i>
    <i r="1">
      <x v="2"/>
      <x v="45"/>
      <x v="1"/>
    </i>
    <i r="3">
      <x v="114"/>
    </i>
    <i t="default" r="1">
      <x v="2"/>
    </i>
    <i r="1">
      <x v="6"/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3">
      <x v="127"/>
    </i>
    <i r="2">
      <x v="124"/>
      <x v="91"/>
    </i>
    <i r="2">
      <x v="131"/>
      <x v="91"/>
    </i>
    <i r="2">
      <x v="162"/>
      <x v="105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1"/>
    </i>
    <i r="2">
      <x v="166"/>
      <x v="118"/>
    </i>
    <i r="3">
      <x v="130"/>
    </i>
    <i r="2">
      <x v="167"/>
      <x v="128"/>
    </i>
    <i r="3">
      <x v="132"/>
    </i>
    <i t="default" r="1">
      <x v="14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68">
      <pivotArea dataOnly="0" outline="0" fieldPosition="0">
        <references count="1">
          <reference field="3" count="0" defaultSubtotal="1"/>
        </references>
      </pivotArea>
    </format>
    <format dxfId="67">
      <pivotArea dataOnly="0" outline="0" fieldPosition="0">
        <references count="1">
          <reference field="3" count="0" defaultSubtotal="1"/>
        </references>
      </pivotArea>
    </format>
    <format dxfId="66">
      <pivotArea dataOnly="0" grandRow="1" outline="0" fieldPosition="0"/>
    </format>
    <format dxfId="65">
      <pivotArea outline="0" fieldPosition="0">
        <references count="1">
          <reference field="4294967294" count="1">
            <x v="1"/>
          </reference>
        </references>
      </pivotArea>
    </format>
    <format dxfId="64">
      <pivotArea outline="0" fieldPosition="0">
        <references count="1">
          <reference field="4294967294" count="1">
            <x v="2"/>
          </reference>
        </references>
      </pivotArea>
    </format>
    <format dxfId="63">
      <pivotArea outline="0" fieldPosition="0">
        <references count="1">
          <reference field="4294967294" count="1">
            <x v="0"/>
          </reference>
        </references>
      </pivotArea>
    </format>
    <format dxfId="62">
      <pivotArea dataOnly="0" outline="0" fieldPosition="0">
        <references count="1">
          <reference field="4" count="0" defaultSubtotal="1"/>
        </references>
      </pivotArea>
    </format>
    <format dxfId="61">
      <pivotArea dataOnly="0" outline="0" fieldPosition="0">
        <references count="1">
          <reference field="2" count="0" defaultSubtotal="1"/>
        </references>
      </pivotArea>
    </format>
    <format dxfId="60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F749E1-8DCC-4B00-B142-7E3BDAC922D9}" name="PivotTable2" cacheId="48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3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3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EB770E-2E73-4E71-B555-879A67C6676C}" name="PivotTable1" cacheId="48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15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3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11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7"/>
    </i>
    <i r="1">
      <x v="118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59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410"/>
  <sheetViews>
    <sheetView tabSelected="1" topLeftCell="A394" zoomScale="85" zoomScaleNormal="85" workbookViewId="0">
      <selection activeCell="A405" sqref="A405"/>
    </sheetView>
  </sheetViews>
  <sheetFormatPr defaultRowHeight="14.5" x14ac:dyDescent="0.35"/>
  <cols>
    <col min="1" max="1" width="11.08984375" style="99" customWidth="1"/>
    <col min="2" max="2" width="5.179687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7" width="20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3.269531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9.08984375" style="93" customWidth="1"/>
    <col min="18" max="18" width="12.6328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695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726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72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810</v>
      </c>
      <c r="O65" s="3">
        <f>2+1+1+1+1+3+1</f>
        <v>10</v>
      </c>
      <c r="P65" s="9">
        <f>I65-O65</f>
        <v>0</v>
      </c>
      <c r="Q65" s="23" t="s">
        <v>811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656</v>
      </c>
      <c r="G79" s="59" t="s">
        <v>656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692</v>
      </c>
      <c r="O83" s="3">
        <f>2+2+4+2+1+1</f>
        <v>12</v>
      </c>
      <c r="P83" s="9">
        <f t="shared" si="12"/>
        <v>0</v>
      </c>
      <c r="Q83" s="23" t="s">
        <v>693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72.5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1002</v>
      </c>
      <c r="O93" s="3">
        <f>2+2+2+2+2+1+1</f>
        <v>12</v>
      </c>
      <c r="P93" s="69">
        <f t="shared" si="12"/>
        <v>0</v>
      </c>
      <c r="Q93" s="23" t="s">
        <v>1003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 t="s">
        <v>907</v>
      </c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656</v>
      </c>
      <c r="G96" s="59" t="s">
        <v>656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58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43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1085</v>
      </c>
      <c r="O100" s="3">
        <f>4+1+4+4+4+3</f>
        <v>20</v>
      </c>
      <c r="P100" s="69">
        <f t="shared" si="12"/>
        <v>0</v>
      </c>
      <c r="Q100" s="23" t="s">
        <v>1086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44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43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821</v>
      </c>
      <c r="O102" s="3">
        <f>1+1</f>
        <v>2</v>
      </c>
      <c r="P102" s="69">
        <f t="shared" si="12"/>
        <v>0</v>
      </c>
      <c r="Q102" s="23" t="s">
        <v>822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43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643</v>
      </c>
      <c r="G104" s="59" t="s">
        <v>643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601</v>
      </c>
      <c r="O108" s="88">
        <f>1+4+4+4+1+1+1</f>
        <v>16</v>
      </c>
      <c r="P108" s="69">
        <f t="shared" si="12"/>
        <v>0</v>
      </c>
      <c r="Q108" s="92" t="s">
        <v>602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696</v>
      </c>
      <c r="O121" s="88">
        <f>5+4+1</f>
        <v>10</v>
      </c>
      <c r="P121" s="91">
        <f t="shared" si="12"/>
        <v>0</v>
      </c>
      <c r="Q121" s="92" t="s">
        <v>697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675</v>
      </c>
      <c r="G122" s="107" t="s">
        <v>675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673</v>
      </c>
      <c r="O122" s="88">
        <f>1+1</f>
        <v>2</v>
      </c>
      <c r="P122" s="91">
        <f t="shared" si="12"/>
        <v>0</v>
      </c>
      <c r="Q122" s="92" t="s">
        <v>674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 t="s">
        <v>908</v>
      </c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 t="s">
        <v>908</v>
      </c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21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580</v>
      </c>
      <c r="O129" s="88">
        <f>3+4+4+5</f>
        <v>16</v>
      </c>
      <c r="P129" s="91">
        <f t="shared" si="12"/>
        <v>0</v>
      </c>
      <c r="Q129" s="92" t="s">
        <v>581</v>
      </c>
      <c r="R129" s="92"/>
    </row>
    <row r="130" spans="1:21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21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21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21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21" ht="29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21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630</v>
      </c>
      <c r="O135" s="88">
        <f>1+1</f>
        <v>2</v>
      </c>
      <c r="P135" s="91">
        <f t="shared" si="12"/>
        <v>0</v>
      </c>
      <c r="Q135" s="92" t="s">
        <v>631</v>
      </c>
      <c r="R135" s="92"/>
    </row>
    <row r="136" spans="1:21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21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  <c r="U137" s="93" t="s">
        <v>904</v>
      </c>
    </row>
    <row r="138" spans="1:21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698</v>
      </c>
      <c r="O138" s="88">
        <f>2+1+1+1+2+1+2</f>
        <v>10</v>
      </c>
      <c r="P138" s="91">
        <f t="shared" ref="P138:P172" si="39">I138-O138</f>
        <v>0</v>
      </c>
      <c r="Q138" s="92" t="s">
        <v>699</v>
      </c>
      <c r="R138" s="92"/>
    </row>
    <row r="139" spans="1:21" ht="29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21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758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21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21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21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21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617</v>
      </c>
      <c r="O148" s="88">
        <f>6+2+1+3</f>
        <v>12</v>
      </c>
      <c r="P148" s="91">
        <f t="shared" si="39"/>
        <v>0</v>
      </c>
      <c r="Q148" s="92" t="s">
        <v>618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449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714</v>
      </c>
      <c r="O153" s="88">
        <f>1+1+1+2+1+1+1+1+1+1+1</f>
        <v>12</v>
      </c>
      <c r="P153" s="91">
        <f t="shared" si="39"/>
        <v>0</v>
      </c>
      <c r="Q153" s="92" t="s">
        <v>715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626</v>
      </c>
      <c r="O158" s="88">
        <f>1+1+1+4+2+1+1+1</f>
        <v>12</v>
      </c>
      <c r="P158" s="91">
        <f t="shared" si="39"/>
        <v>0</v>
      </c>
      <c r="Q158" s="92" t="s">
        <v>627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643</v>
      </c>
      <c r="G160" s="59" t="s">
        <v>643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671</v>
      </c>
      <c r="O160" s="88">
        <f>1+1+1+1</f>
        <v>4</v>
      </c>
      <c r="P160" s="91">
        <f t="shared" si="39"/>
        <v>0</v>
      </c>
      <c r="Q160" s="92" t="s">
        <v>672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 t="s">
        <v>749</v>
      </c>
      <c r="O163" s="88">
        <v>1</v>
      </c>
      <c r="P163" s="91">
        <f t="shared" si="39"/>
        <v>0</v>
      </c>
      <c r="Q163" s="92" t="s">
        <v>752</v>
      </c>
      <c r="R163" s="92"/>
    </row>
    <row r="164" spans="1:18" ht="29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639</v>
      </c>
      <c r="O166" s="88">
        <f>1+3+1</f>
        <v>5</v>
      </c>
      <c r="P166" s="91">
        <f t="shared" si="39"/>
        <v>0</v>
      </c>
      <c r="Q166" s="92" t="s">
        <v>640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623</v>
      </c>
      <c r="O168" s="88">
        <v>4</v>
      </c>
      <c r="P168" s="91">
        <f t="shared" si="39"/>
        <v>0</v>
      </c>
      <c r="Q168" s="92" t="s">
        <v>628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 t="s">
        <v>903</v>
      </c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641</v>
      </c>
      <c r="O170" s="88">
        <f>2+1+2</f>
        <v>5</v>
      </c>
      <c r="P170" s="91">
        <f t="shared" si="39"/>
        <v>0</v>
      </c>
      <c r="Q170" s="92" t="s">
        <v>642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710</v>
      </c>
      <c r="O174" s="88">
        <f>2+3+4+3+5+3+3+5+4+2+2+10+8+1+2+10+5+4+4</f>
        <v>80</v>
      </c>
      <c r="P174" s="91">
        <f>I174-O174</f>
        <v>0</v>
      </c>
      <c r="Q174" s="92" t="s">
        <v>711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584</v>
      </c>
      <c r="O175" s="88">
        <f>1+3</f>
        <v>4</v>
      </c>
      <c r="P175" s="91">
        <f t="shared" ref="P175:P238" si="65">I175-O175</f>
        <v>0</v>
      </c>
      <c r="Q175" s="92" t="s">
        <v>585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595</v>
      </c>
      <c r="O176" s="88">
        <f>3+1</f>
        <v>4</v>
      </c>
      <c r="P176" s="91">
        <f t="shared" si="65"/>
        <v>0</v>
      </c>
      <c r="Q176" s="92" t="s">
        <v>596</v>
      </c>
      <c r="R176" s="92"/>
    </row>
    <row r="177" spans="1:21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21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663</v>
      </c>
      <c r="O178" s="88">
        <f>1+2+4+4+4+4+1</f>
        <v>20</v>
      </c>
      <c r="P178" s="91">
        <f t="shared" si="65"/>
        <v>0</v>
      </c>
      <c r="Q178" s="92" t="s">
        <v>662</v>
      </c>
      <c r="R178" s="92"/>
    </row>
    <row r="179" spans="1:21" ht="101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740</v>
      </c>
      <c r="O179" s="88">
        <f>1+1+1+6+1+1+1</f>
        <v>12</v>
      </c>
      <c r="P179" s="91">
        <f t="shared" si="65"/>
        <v>0</v>
      </c>
      <c r="Q179" s="92" t="s">
        <v>741</v>
      </c>
      <c r="R179" s="92"/>
    </row>
    <row r="180" spans="1:21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582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615</v>
      </c>
      <c r="O180" s="88">
        <f>3+1+4+2</f>
        <v>10</v>
      </c>
      <c r="P180" s="91">
        <f t="shared" si="65"/>
        <v>0</v>
      </c>
      <c r="Q180" s="92" t="s">
        <v>616</v>
      </c>
      <c r="R180" s="92"/>
    </row>
    <row r="181" spans="1:21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576</v>
      </c>
      <c r="R181" s="92"/>
      <c r="U181" s="142" t="s">
        <v>906</v>
      </c>
    </row>
    <row r="182" spans="1:21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706</v>
      </c>
      <c r="O182" s="88">
        <f>1+1+1</f>
        <v>3</v>
      </c>
      <c r="P182" s="91">
        <f t="shared" si="65"/>
        <v>0</v>
      </c>
      <c r="Q182" s="92" t="s">
        <v>707</v>
      </c>
      <c r="R182" s="92"/>
      <c r="U182" s="142" t="s">
        <v>906</v>
      </c>
    </row>
    <row r="183" spans="1:21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21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21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21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21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21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646</v>
      </c>
      <c r="E188" s="125" t="s">
        <v>339</v>
      </c>
      <c r="F188" s="107" t="s">
        <v>579</v>
      </c>
      <c r="G188" s="107" t="s">
        <v>579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619</v>
      </c>
      <c r="O188" s="88">
        <f>7+8+2+1+2</f>
        <v>20</v>
      </c>
      <c r="P188" s="91">
        <f t="shared" si="65"/>
        <v>0</v>
      </c>
      <c r="Q188" s="92" t="s">
        <v>620</v>
      </c>
      <c r="R188" s="92"/>
    </row>
    <row r="189" spans="1:21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577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609</v>
      </c>
      <c r="O189" s="88">
        <f>2+2+1</f>
        <v>5</v>
      </c>
      <c r="P189" s="91">
        <f t="shared" si="65"/>
        <v>0</v>
      </c>
      <c r="Q189" s="92" t="s">
        <v>610</v>
      </c>
      <c r="R189" s="92"/>
    </row>
    <row r="190" spans="1:21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578</v>
      </c>
      <c r="E190" s="125" t="s">
        <v>347</v>
      </c>
      <c r="F190" s="59" t="s">
        <v>583</v>
      </c>
      <c r="G190" s="59" t="s">
        <v>583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621</v>
      </c>
      <c r="O190" s="88">
        <f>4+1+3+2</f>
        <v>10</v>
      </c>
      <c r="P190" s="91">
        <f t="shared" si="65"/>
        <v>0</v>
      </c>
      <c r="Q190" s="92" t="s">
        <v>622</v>
      </c>
      <c r="R190" s="92"/>
    </row>
    <row r="191" spans="1:21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577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586</v>
      </c>
      <c r="R191" s="92"/>
    </row>
    <row r="192" spans="1:21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577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587</v>
      </c>
      <c r="R192" s="92"/>
    </row>
    <row r="193" spans="1:18" x14ac:dyDescent="0.35">
      <c r="A193" s="106" t="s">
        <v>588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589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590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594</v>
      </c>
      <c r="E194" s="116" t="s">
        <v>502</v>
      </c>
      <c r="F194" s="107" t="s">
        <v>591</v>
      </c>
      <c r="G194" s="107" t="s">
        <v>591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597</v>
      </c>
      <c r="O194" s="88">
        <v>8</v>
      </c>
      <c r="P194" s="91">
        <f t="shared" si="65"/>
        <v>0</v>
      </c>
      <c r="Q194" s="92" t="s">
        <v>598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594</v>
      </c>
      <c r="E195" s="116" t="s">
        <v>502</v>
      </c>
      <c r="F195" s="107" t="s">
        <v>592</v>
      </c>
      <c r="G195" s="107" t="s">
        <v>592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700</v>
      </c>
      <c r="O195" s="88">
        <f>1+1</f>
        <v>2</v>
      </c>
      <c r="P195" s="91">
        <f t="shared" si="65"/>
        <v>0</v>
      </c>
      <c r="Q195" s="92" t="s">
        <v>701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594</v>
      </c>
      <c r="E196" s="116" t="s">
        <v>502</v>
      </c>
      <c r="F196" s="107" t="s">
        <v>593</v>
      </c>
      <c r="G196" s="107" t="s">
        <v>593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599</v>
      </c>
      <c r="O196" s="88">
        <v>4</v>
      </c>
      <c r="P196" s="91">
        <f t="shared" si="65"/>
        <v>0</v>
      </c>
      <c r="Q196" s="92" t="s">
        <v>600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603</v>
      </c>
      <c r="E197" s="116" t="s">
        <v>502</v>
      </c>
      <c r="F197" s="107" t="s">
        <v>591</v>
      </c>
      <c r="G197" s="107" t="s">
        <v>591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605</v>
      </c>
      <c r="O197" s="88">
        <v>2</v>
      </c>
      <c r="P197" s="91">
        <f t="shared" si="65"/>
        <v>0</v>
      </c>
      <c r="Q197" s="92" t="s">
        <v>606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604</v>
      </c>
      <c r="E198" s="116" t="s">
        <v>502</v>
      </c>
      <c r="F198" s="107" t="s">
        <v>591</v>
      </c>
      <c r="G198" s="107" t="s">
        <v>591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607</v>
      </c>
      <c r="O198" s="88">
        <v>2</v>
      </c>
      <c r="P198" s="91">
        <f t="shared" si="65"/>
        <v>0</v>
      </c>
      <c r="Q198" s="92" t="s">
        <v>608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647</v>
      </c>
      <c r="E199" s="117" t="s">
        <v>10</v>
      </c>
      <c r="F199" s="107" t="s">
        <v>614</v>
      </c>
      <c r="G199" s="107" t="s">
        <v>614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611</v>
      </c>
      <c r="O199" s="88">
        <f>5+15</f>
        <v>20</v>
      </c>
      <c r="P199" s="91">
        <f t="shared" si="65"/>
        <v>0</v>
      </c>
      <c r="Q199" s="92" t="s">
        <v>612</v>
      </c>
      <c r="R199" s="92"/>
    </row>
    <row r="200" spans="1:18" ht="87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647</v>
      </c>
      <c r="E200" s="117" t="s">
        <v>10</v>
      </c>
      <c r="F200" s="107" t="s">
        <v>613</v>
      </c>
      <c r="G200" s="107" t="s">
        <v>613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730</v>
      </c>
      <c r="O200" s="88">
        <f>11+2+4+1+1+1</f>
        <v>20</v>
      </c>
      <c r="P200" s="91">
        <f t="shared" si="65"/>
        <v>0</v>
      </c>
      <c r="Q200" s="92" t="s">
        <v>731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 t="s">
        <v>909</v>
      </c>
      <c r="E201" s="117" t="s">
        <v>10</v>
      </c>
      <c r="F201" s="107" t="s">
        <v>614</v>
      </c>
      <c r="G201" s="107" t="s">
        <v>614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702</v>
      </c>
      <c r="O201" s="88">
        <f>4+3+7+6</f>
        <v>20</v>
      </c>
      <c r="P201" s="91">
        <f t="shared" si="65"/>
        <v>0</v>
      </c>
      <c r="Q201" s="92" t="s">
        <v>703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649</v>
      </c>
      <c r="E202" s="125" t="s">
        <v>347</v>
      </c>
      <c r="F202" s="59" t="s">
        <v>583</v>
      </c>
      <c r="G202" s="59" t="s">
        <v>583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660</v>
      </c>
      <c r="O202" s="88">
        <f>3+1</f>
        <v>4</v>
      </c>
      <c r="P202" s="91">
        <f t="shared" si="65"/>
        <v>0</v>
      </c>
      <c r="Q202" s="92" t="s">
        <v>661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649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634</v>
      </c>
      <c r="O203" s="88">
        <f>4+2</f>
        <v>6</v>
      </c>
      <c r="P203" s="91">
        <f t="shared" si="65"/>
        <v>0</v>
      </c>
      <c r="Q203" s="92" t="s">
        <v>633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649</v>
      </c>
      <c r="E204" s="125" t="s">
        <v>347</v>
      </c>
      <c r="F204" s="107" t="s">
        <v>624</v>
      </c>
      <c r="G204" s="107" t="s">
        <v>624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623</v>
      </c>
      <c r="O204" s="88">
        <v>20</v>
      </c>
      <c r="P204" s="91">
        <f t="shared" si="65"/>
        <v>0</v>
      </c>
      <c r="Q204" s="92" t="s">
        <v>629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649</v>
      </c>
      <c r="E205" s="125" t="s">
        <v>347</v>
      </c>
      <c r="F205" s="107" t="s">
        <v>625</v>
      </c>
      <c r="G205" s="107" t="s">
        <v>625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644</v>
      </c>
      <c r="O205" s="88">
        <f>1+1</f>
        <v>2</v>
      </c>
      <c r="P205" s="91">
        <f t="shared" si="65"/>
        <v>0</v>
      </c>
      <c r="Q205" s="92" t="s">
        <v>645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650</v>
      </c>
      <c r="E206" s="125" t="s">
        <v>347</v>
      </c>
      <c r="F206" s="59" t="s">
        <v>583</v>
      </c>
      <c r="G206" s="59" t="s">
        <v>583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635</v>
      </c>
      <c r="O206" s="88">
        <v>8</v>
      </c>
      <c r="P206" s="91">
        <f t="shared" si="65"/>
        <v>0</v>
      </c>
      <c r="Q206" s="92" t="s">
        <v>636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650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637</v>
      </c>
      <c r="O207" s="88">
        <v>2</v>
      </c>
      <c r="P207" s="91">
        <f t="shared" si="65"/>
        <v>0</v>
      </c>
      <c r="Q207" s="92" t="s">
        <v>638</v>
      </c>
      <c r="R207" s="92"/>
    </row>
    <row r="208" spans="1:18" ht="87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650</v>
      </c>
      <c r="E208" s="125" t="s">
        <v>347</v>
      </c>
      <c r="F208" s="107" t="s">
        <v>632</v>
      </c>
      <c r="G208" s="107" t="s">
        <v>632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736</v>
      </c>
      <c r="O208" s="88">
        <f>11+5+1+1+1+1</f>
        <v>20</v>
      </c>
      <c r="P208" s="91">
        <f t="shared" si="65"/>
        <v>0</v>
      </c>
      <c r="Q208" s="92" t="s">
        <v>737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648</v>
      </c>
      <c r="E209" s="125" t="s">
        <v>307</v>
      </c>
      <c r="F209" s="59" t="s">
        <v>643</v>
      </c>
      <c r="G209" s="59" t="s">
        <v>643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708</v>
      </c>
      <c r="O209" s="88">
        <f>1+2+1</f>
        <v>4</v>
      </c>
      <c r="P209" s="91">
        <f t="shared" si="65"/>
        <v>0</v>
      </c>
      <c r="Q209" s="92" t="s">
        <v>709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651</v>
      </c>
      <c r="E210" s="125" t="s">
        <v>347</v>
      </c>
      <c r="F210" s="107" t="s">
        <v>625</v>
      </c>
      <c r="G210" s="107" t="s">
        <v>625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668</v>
      </c>
      <c r="O210" s="88">
        <f>4+1+1</f>
        <v>6</v>
      </c>
      <c r="P210" s="91">
        <f t="shared" si="65"/>
        <v>0</v>
      </c>
      <c r="Q210" s="108" t="s">
        <v>669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651</v>
      </c>
      <c r="E211" s="125" t="s">
        <v>347</v>
      </c>
      <c r="F211" s="107" t="s">
        <v>624</v>
      </c>
      <c r="G211" s="107" t="s">
        <v>624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681</v>
      </c>
      <c r="O211" s="88">
        <f>4</f>
        <v>4</v>
      </c>
      <c r="P211" s="91">
        <f t="shared" si="65"/>
        <v>0</v>
      </c>
      <c r="Q211" s="92" t="s">
        <v>682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652</v>
      </c>
      <c r="E212" s="125" t="s">
        <v>347</v>
      </c>
      <c r="F212" s="59" t="s">
        <v>583</v>
      </c>
      <c r="G212" s="59" t="s">
        <v>583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690</v>
      </c>
      <c r="O212" s="88">
        <f>2+2</f>
        <v>4</v>
      </c>
      <c r="P212" s="91">
        <f t="shared" si="65"/>
        <v>0</v>
      </c>
      <c r="Q212" s="92" t="s">
        <v>691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652</v>
      </c>
      <c r="E213" s="125" t="s">
        <v>347</v>
      </c>
      <c r="F213" s="107" t="s">
        <v>653</v>
      </c>
      <c r="G213" s="107" t="s">
        <v>653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5" si="89">SUM(I213*K213)</f>
        <v>1936</v>
      </c>
      <c r="M213" s="7">
        <f t="shared" si="44"/>
        <v>824213.20000000007</v>
      </c>
      <c r="N213" s="105" t="s">
        <v>657</v>
      </c>
      <c r="O213" s="88">
        <v>1</v>
      </c>
      <c r="P213" s="91">
        <f t="shared" si="65"/>
        <v>0</v>
      </c>
      <c r="Q213" s="108" t="s">
        <v>658</v>
      </c>
      <c r="R213" s="92"/>
    </row>
    <row r="214" spans="1:18" ht="58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652</v>
      </c>
      <c r="E214" s="125" t="s">
        <v>347</v>
      </c>
      <c r="F214" s="102" t="s">
        <v>683</v>
      </c>
      <c r="G214" s="102" t="s">
        <v>683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5" si="90">SUM(M213+L214)</f>
        <v>824765.20000000007</v>
      </c>
      <c r="N214" s="127" t="s">
        <v>1089</v>
      </c>
      <c r="O214" s="88">
        <f>3+2+1+2</f>
        <v>8</v>
      </c>
      <c r="P214" s="91">
        <f t="shared" si="65"/>
        <v>4</v>
      </c>
      <c r="Q214" s="92" t="s">
        <v>1090</v>
      </c>
      <c r="R214" s="92"/>
    </row>
    <row r="215" spans="1:18" ht="130.5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 t="s">
        <v>910</v>
      </c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27" t="s">
        <v>775</v>
      </c>
      <c r="O215" s="88">
        <f>1+10+1+5+10+2+4+2+2+3</f>
        <v>40</v>
      </c>
      <c r="P215" s="91">
        <f t="shared" si="65"/>
        <v>0</v>
      </c>
      <c r="Q215" s="92" t="s">
        <v>768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 t="s">
        <v>910</v>
      </c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664</v>
      </c>
      <c r="O216" s="88">
        <f>3+1+6+1+4</f>
        <v>15</v>
      </c>
      <c r="P216" s="91">
        <f t="shared" si="65"/>
        <v>0</v>
      </c>
      <c r="Q216" s="92" t="s">
        <v>665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 t="s">
        <v>910</v>
      </c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657</v>
      </c>
      <c r="O217" s="88">
        <v>1</v>
      </c>
      <c r="P217" s="91">
        <f t="shared" si="65"/>
        <v>0</v>
      </c>
      <c r="Q217" s="108" t="s">
        <v>659</v>
      </c>
      <c r="R217" s="92"/>
    </row>
    <row r="218" spans="1:18" ht="101.5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 t="s">
        <v>910</v>
      </c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750</v>
      </c>
      <c r="O218" s="88">
        <f>3+4+2+4+1+4+2</f>
        <v>20</v>
      </c>
      <c r="P218" s="91">
        <f t="shared" si="65"/>
        <v>0</v>
      </c>
      <c r="Q218" s="92" t="s">
        <v>751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 t="s">
        <v>911</v>
      </c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679</v>
      </c>
      <c r="O219" s="88">
        <f>1+2+2</f>
        <v>5</v>
      </c>
      <c r="P219" s="91">
        <f t="shared" si="65"/>
        <v>0</v>
      </c>
      <c r="Q219" s="92" t="s">
        <v>680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654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713</v>
      </c>
      <c r="O220" s="88">
        <f>4+2+2+1</f>
        <v>9</v>
      </c>
      <c r="P220" s="91">
        <f t="shared" si="65"/>
        <v>0</v>
      </c>
      <c r="Q220" s="92" t="s">
        <v>712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654</v>
      </c>
      <c r="E221" s="125" t="s">
        <v>347</v>
      </c>
      <c r="F221" s="107" t="s">
        <v>653</v>
      </c>
      <c r="G221" s="107" t="s">
        <v>653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666</v>
      </c>
      <c r="O221" s="88">
        <v>1</v>
      </c>
      <c r="P221" s="91">
        <f t="shared" si="65"/>
        <v>0</v>
      </c>
      <c r="Q221" s="92" t="s">
        <v>667</v>
      </c>
      <c r="R221" s="92"/>
    </row>
    <row r="222" spans="1:18" ht="43.5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654</v>
      </c>
      <c r="E222" s="125" t="s">
        <v>347</v>
      </c>
      <c r="F222" s="107" t="s">
        <v>624</v>
      </c>
      <c r="G222" s="107" t="s">
        <v>624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27" t="s">
        <v>739</v>
      </c>
      <c r="O222" s="88">
        <f>1+8+10+1</f>
        <v>20</v>
      </c>
      <c r="P222" s="91">
        <f t="shared" si="65"/>
        <v>0</v>
      </c>
      <c r="Q222" s="92" t="s">
        <v>738</v>
      </c>
      <c r="R222" s="92"/>
    </row>
    <row r="223" spans="1:18" ht="87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654</v>
      </c>
      <c r="E223" s="125" t="s">
        <v>347</v>
      </c>
      <c r="F223" s="107" t="s">
        <v>655</v>
      </c>
      <c r="G223" s="107" t="s">
        <v>655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835</v>
      </c>
      <c r="O223" s="88">
        <f>1+2+1+3+2+1</f>
        <v>10</v>
      </c>
      <c r="P223" s="91">
        <f t="shared" si="65"/>
        <v>0</v>
      </c>
      <c r="Q223" s="92" t="s">
        <v>836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654</v>
      </c>
      <c r="E224" s="125" t="s">
        <v>347</v>
      </c>
      <c r="F224" s="107" t="s">
        <v>625</v>
      </c>
      <c r="G224" s="107" t="s">
        <v>625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677</v>
      </c>
      <c r="O224" s="88">
        <f>4+1</f>
        <v>5</v>
      </c>
      <c r="P224" s="91">
        <f t="shared" si="65"/>
        <v>0</v>
      </c>
      <c r="Q224" s="92" t="s">
        <v>678</v>
      </c>
      <c r="R224" s="92"/>
    </row>
    <row r="225" spans="1:18" ht="72.5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676</v>
      </c>
      <c r="E225" s="125" t="s">
        <v>347</v>
      </c>
      <c r="F225" s="107" t="s">
        <v>625</v>
      </c>
      <c r="G225" s="47" t="s">
        <v>625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1000</v>
      </c>
      <c r="O225" s="88">
        <f>3+1+2+2+1+1</f>
        <v>10</v>
      </c>
      <c r="P225" s="91">
        <f t="shared" si="65"/>
        <v>0</v>
      </c>
      <c r="Q225" s="92" t="s">
        <v>1001</v>
      </c>
      <c r="R225" s="92"/>
    </row>
    <row r="226" spans="1:18" ht="116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 t="s">
        <v>913</v>
      </c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742</v>
      </c>
      <c r="O226" s="88">
        <f>1+2+2+1+2+1+3+3</f>
        <v>15</v>
      </c>
      <c r="P226" s="91">
        <f t="shared" si="65"/>
        <v>0</v>
      </c>
      <c r="Q226" s="92" t="s">
        <v>743</v>
      </c>
      <c r="R226" s="92"/>
    </row>
    <row r="227" spans="1:18" ht="5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 t="s">
        <v>912</v>
      </c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27" t="s">
        <v>732</v>
      </c>
      <c r="O227" s="88">
        <f>6+2+1+6</f>
        <v>15</v>
      </c>
      <c r="P227" s="91">
        <f t="shared" si="65"/>
        <v>0</v>
      </c>
      <c r="Q227" s="92" t="s">
        <v>735</v>
      </c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716</v>
      </c>
      <c r="E228" s="125" t="s">
        <v>686</v>
      </c>
      <c r="F228" s="107" t="s">
        <v>687</v>
      </c>
      <c r="G228" s="107" t="s">
        <v>687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688</v>
      </c>
      <c r="O228" s="88">
        <v>1</v>
      </c>
      <c r="P228" s="91">
        <f t="shared" si="65"/>
        <v>0</v>
      </c>
      <c r="Q228" s="92" t="s">
        <v>689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 t="s">
        <v>914</v>
      </c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704</v>
      </c>
      <c r="O229" s="88">
        <v>1</v>
      </c>
      <c r="P229" s="91">
        <f t="shared" si="65"/>
        <v>0</v>
      </c>
      <c r="Q229" s="92" t="s">
        <v>705</v>
      </c>
      <c r="R229" s="92"/>
    </row>
    <row r="230" spans="1:18" ht="43.5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 t="s">
        <v>914</v>
      </c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27" t="s">
        <v>825</v>
      </c>
      <c r="O230" s="88">
        <f>2+2+6+2</f>
        <v>12</v>
      </c>
      <c r="P230" s="91">
        <f t="shared" si="65"/>
        <v>0</v>
      </c>
      <c r="Q230" s="92" t="s">
        <v>826</v>
      </c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 t="s">
        <v>914</v>
      </c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 t="s">
        <v>733</v>
      </c>
      <c r="O231" s="88">
        <v>2</v>
      </c>
      <c r="P231" s="91">
        <f t="shared" si="65"/>
        <v>0</v>
      </c>
      <c r="Q231" s="92" t="s">
        <v>734</v>
      </c>
      <c r="R231" s="92"/>
    </row>
    <row r="232" spans="1:18" ht="29" x14ac:dyDescent="0.35">
      <c r="A232" s="94">
        <v>44627</v>
      </c>
      <c r="B232" s="73">
        <f t="shared" ref="B232:B236" si="101">MONTH(A232)</f>
        <v>3</v>
      </c>
      <c r="C232" s="75">
        <f t="shared" ref="C232:C236" si="102">YEAR(A232)</f>
        <v>2022</v>
      </c>
      <c r="D232" s="123" t="s">
        <v>717</v>
      </c>
      <c r="E232" s="125" t="s">
        <v>686</v>
      </c>
      <c r="F232" s="107" t="s">
        <v>687</v>
      </c>
      <c r="G232" s="107" t="s">
        <v>687</v>
      </c>
      <c r="H232" s="111" t="s">
        <v>51</v>
      </c>
      <c r="I232" s="89">
        <v>1</v>
      </c>
      <c r="J232" s="110" t="s">
        <v>0</v>
      </c>
      <c r="K232" s="103">
        <v>1859</v>
      </c>
      <c r="L232" s="90">
        <f t="shared" si="89"/>
        <v>1859</v>
      </c>
      <c r="M232" s="7">
        <f t="shared" si="90"/>
        <v>957763.20000000007</v>
      </c>
      <c r="N232" s="105" t="s">
        <v>721</v>
      </c>
      <c r="O232" s="88">
        <v>1</v>
      </c>
      <c r="P232" s="91">
        <f t="shared" si="65"/>
        <v>0</v>
      </c>
      <c r="Q232" s="92" t="s">
        <v>722</v>
      </c>
      <c r="R232" s="92"/>
    </row>
    <row r="233" spans="1:18" ht="29" x14ac:dyDescent="0.35">
      <c r="A233" s="94">
        <v>44627</v>
      </c>
      <c r="B233" s="73">
        <f t="shared" si="101"/>
        <v>3</v>
      </c>
      <c r="C233" s="75">
        <f t="shared" si="102"/>
        <v>2022</v>
      </c>
      <c r="D233" s="123" t="s">
        <v>717</v>
      </c>
      <c r="E233" s="125" t="s">
        <v>686</v>
      </c>
      <c r="F233" s="107" t="s">
        <v>719</v>
      </c>
      <c r="G233" s="107" t="s">
        <v>719</v>
      </c>
      <c r="H233" s="111" t="s">
        <v>51</v>
      </c>
      <c r="I233" s="89">
        <v>1</v>
      </c>
      <c r="J233" s="110" t="s">
        <v>18</v>
      </c>
      <c r="K233" s="103">
        <v>160</v>
      </c>
      <c r="L233" s="90">
        <f t="shared" si="89"/>
        <v>160</v>
      </c>
      <c r="M233" s="7">
        <f t="shared" si="90"/>
        <v>957923.20000000007</v>
      </c>
      <c r="N233" s="105" t="s">
        <v>721</v>
      </c>
      <c r="O233" s="88">
        <v>1</v>
      </c>
      <c r="P233" s="91">
        <f t="shared" si="65"/>
        <v>0</v>
      </c>
      <c r="Q233" s="92" t="s">
        <v>722</v>
      </c>
      <c r="R233" s="92"/>
    </row>
    <row r="234" spans="1:18" ht="29" x14ac:dyDescent="0.35">
      <c r="A234" s="94">
        <v>44627</v>
      </c>
      <c r="B234" s="73">
        <f t="shared" si="101"/>
        <v>3</v>
      </c>
      <c r="C234" s="75">
        <f t="shared" si="102"/>
        <v>2022</v>
      </c>
      <c r="D234" s="123" t="s">
        <v>717</v>
      </c>
      <c r="E234" s="125" t="s">
        <v>686</v>
      </c>
      <c r="F234" s="107" t="s">
        <v>720</v>
      </c>
      <c r="G234" s="107" t="s">
        <v>720</v>
      </c>
      <c r="H234" s="111" t="s">
        <v>51</v>
      </c>
      <c r="I234" s="89">
        <v>1</v>
      </c>
      <c r="J234" s="110" t="s">
        <v>18</v>
      </c>
      <c r="K234" s="103">
        <v>310</v>
      </c>
      <c r="L234" s="90">
        <f t="shared" si="89"/>
        <v>310</v>
      </c>
      <c r="M234" s="7">
        <f t="shared" si="90"/>
        <v>958233.20000000007</v>
      </c>
      <c r="N234" s="105" t="s">
        <v>721</v>
      </c>
      <c r="O234" s="88">
        <v>1</v>
      </c>
      <c r="P234" s="91">
        <f t="shared" si="65"/>
        <v>0</v>
      </c>
      <c r="Q234" s="92" t="s">
        <v>722</v>
      </c>
      <c r="R234" s="92"/>
    </row>
    <row r="235" spans="1:18" ht="29" x14ac:dyDescent="0.35">
      <c r="A235" s="94">
        <v>44627</v>
      </c>
      <c r="B235" s="73">
        <f t="shared" si="101"/>
        <v>3</v>
      </c>
      <c r="C235" s="75">
        <f t="shared" si="102"/>
        <v>2022</v>
      </c>
      <c r="D235" s="123" t="s">
        <v>717</v>
      </c>
      <c r="E235" s="125" t="s">
        <v>686</v>
      </c>
      <c r="F235" s="107" t="s">
        <v>718</v>
      </c>
      <c r="G235" s="107" t="s">
        <v>718</v>
      </c>
      <c r="H235" s="111" t="s">
        <v>51</v>
      </c>
      <c r="I235" s="89">
        <v>2</v>
      </c>
      <c r="J235" s="110" t="s">
        <v>125</v>
      </c>
      <c r="K235" s="103">
        <v>185</v>
      </c>
      <c r="L235" s="90">
        <f t="shared" si="89"/>
        <v>370</v>
      </c>
      <c r="M235" s="7">
        <f t="shared" si="90"/>
        <v>958603.20000000007</v>
      </c>
      <c r="N235" s="105" t="s">
        <v>721</v>
      </c>
      <c r="O235" s="88">
        <v>2</v>
      </c>
      <c r="P235" s="91">
        <f t="shared" si="65"/>
        <v>0</v>
      </c>
      <c r="Q235" s="92" t="s">
        <v>723</v>
      </c>
      <c r="R235" s="92"/>
    </row>
    <row r="236" spans="1:18" ht="43.5" x14ac:dyDescent="0.35">
      <c r="A236" s="94">
        <v>44630</v>
      </c>
      <c r="B236" s="73">
        <f t="shared" si="101"/>
        <v>3</v>
      </c>
      <c r="C236" s="75">
        <f t="shared" si="102"/>
        <v>2022</v>
      </c>
      <c r="D236" s="123" t="s">
        <v>724</v>
      </c>
      <c r="E236" s="125" t="s">
        <v>307</v>
      </c>
      <c r="F236" s="107" t="s">
        <v>643</v>
      </c>
      <c r="G236" s="47" t="s">
        <v>643</v>
      </c>
      <c r="H236" s="111" t="s">
        <v>51</v>
      </c>
      <c r="I236" s="89">
        <v>4</v>
      </c>
      <c r="J236" s="110" t="s">
        <v>125</v>
      </c>
      <c r="K236" s="103">
        <v>305</v>
      </c>
      <c r="L236" s="90">
        <f t="shared" ref="L236:L263" si="103">SUM(I236*K236)</f>
        <v>1220</v>
      </c>
      <c r="M236" s="7">
        <f t="shared" ref="M236:M286" si="104">SUM(M235+L236)</f>
        <v>959823.20000000007</v>
      </c>
      <c r="N236" s="127" t="s">
        <v>779</v>
      </c>
      <c r="O236" s="88">
        <f>1+1+2</f>
        <v>4</v>
      </c>
      <c r="P236" s="91">
        <f t="shared" si="65"/>
        <v>0</v>
      </c>
      <c r="Q236" s="92" t="s">
        <v>780</v>
      </c>
      <c r="R236" s="92"/>
    </row>
    <row r="237" spans="1:18" ht="58" x14ac:dyDescent="0.35">
      <c r="A237" s="94">
        <v>44630</v>
      </c>
      <c r="B237" s="73">
        <f t="shared" ref="B237:B242" si="105">MONTH(A237)</f>
        <v>3</v>
      </c>
      <c r="C237" s="75">
        <f t="shared" ref="C237:C242" si="106">YEAR(A237)</f>
        <v>2022</v>
      </c>
      <c r="D237" s="123" t="s">
        <v>727</v>
      </c>
      <c r="E237" s="125" t="s">
        <v>686</v>
      </c>
      <c r="F237" s="107" t="s">
        <v>729</v>
      </c>
      <c r="G237" s="107" t="s">
        <v>729</v>
      </c>
      <c r="H237" s="111" t="s">
        <v>47</v>
      </c>
      <c r="I237" s="89">
        <v>20</v>
      </c>
      <c r="J237" s="110" t="s">
        <v>1</v>
      </c>
      <c r="K237" s="103">
        <v>273</v>
      </c>
      <c r="L237" s="90">
        <f t="shared" si="103"/>
        <v>5460</v>
      </c>
      <c r="M237" s="7">
        <f t="shared" si="104"/>
        <v>965283.20000000007</v>
      </c>
      <c r="N237" s="127" t="s">
        <v>761</v>
      </c>
      <c r="O237" s="88">
        <f>4+7+6+3</f>
        <v>20</v>
      </c>
      <c r="P237" s="91">
        <f t="shared" si="65"/>
        <v>0</v>
      </c>
      <c r="Q237" s="92" t="s">
        <v>762</v>
      </c>
      <c r="R237" s="92"/>
    </row>
    <row r="238" spans="1:18" ht="29" x14ac:dyDescent="0.35">
      <c r="A238" s="94">
        <v>44630</v>
      </c>
      <c r="B238" s="73">
        <f t="shared" si="105"/>
        <v>3</v>
      </c>
      <c r="C238" s="75">
        <f t="shared" si="106"/>
        <v>2022</v>
      </c>
      <c r="D238" s="123" t="s">
        <v>727</v>
      </c>
      <c r="E238" s="125" t="s">
        <v>686</v>
      </c>
      <c r="F238" s="107" t="s">
        <v>728</v>
      </c>
      <c r="G238" s="107" t="s">
        <v>728</v>
      </c>
      <c r="H238" s="111" t="s">
        <v>47</v>
      </c>
      <c r="I238" s="89">
        <v>10</v>
      </c>
      <c r="J238" s="110" t="s">
        <v>1</v>
      </c>
      <c r="K238" s="103">
        <v>546</v>
      </c>
      <c r="L238" s="90">
        <f t="shared" si="103"/>
        <v>5460</v>
      </c>
      <c r="M238" s="7">
        <f t="shared" si="104"/>
        <v>970743.20000000007</v>
      </c>
      <c r="N238" s="127" t="s">
        <v>783</v>
      </c>
      <c r="O238" s="88">
        <f>6+3+1</f>
        <v>10</v>
      </c>
      <c r="P238" s="91">
        <f t="shared" si="65"/>
        <v>0</v>
      </c>
      <c r="Q238" s="92" t="s">
        <v>784</v>
      </c>
      <c r="R238" s="92"/>
    </row>
    <row r="239" spans="1:18" ht="87" x14ac:dyDescent="0.35">
      <c r="A239" s="94">
        <v>44632</v>
      </c>
      <c r="B239" s="73">
        <f t="shared" si="105"/>
        <v>3</v>
      </c>
      <c r="C239" s="75">
        <f t="shared" si="106"/>
        <v>2022</v>
      </c>
      <c r="D239" s="123" t="s">
        <v>725</v>
      </c>
      <c r="E239" s="125" t="s">
        <v>429</v>
      </c>
      <c r="F239" s="107" t="s">
        <v>763</v>
      </c>
      <c r="G239" s="47" t="s">
        <v>763</v>
      </c>
      <c r="H239" s="111" t="s">
        <v>51</v>
      </c>
      <c r="I239" s="89">
        <v>24</v>
      </c>
      <c r="J239" s="110" t="s">
        <v>25</v>
      </c>
      <c r="K239" s="103">
        <v>55</v>
      </c>
      <c r="L239" s="90">
        <f t="shared" si="103"/>
        <v>1320</v>
      </c>
      <c r="M239" s="7">
        <f t="shared" si="104"/>
        <v>972063.20000000007</v>
      </c>
      <c r="N239" s="127" t="s">
        <v>807</v>
      </c>
      <c r="O239" s="88">
        <f>4+2+4+1+2+1+4+6</f>
        <v>24</v>
      </c>
      <c r="P239" s="91">
        <f t="shared" ref="P239:P304" si="107">I239-O239</f>
        <v>0</v>
      </c>
      <c r="Q239" s="97" t="s">
        <v>808</v>
      </c>
      <c r="R239" s="92"/>
    </row>
    <row r="240" spans="1:18" ht="72.5" x14ac:dyDescent="0.35">
      <c r="A240" s="94">
        <v>44637</v>
      </c>
      <c r="B240" s="73">
        <f t="shared" si="105"/>
        <v>3</v>
      </c>
      <c r="C240" s="75">
        <f t="shared" si="106"/>
        <v>2022</v>
      </c>
      <c r="D240" s="123" t="s">
        <v>915</v>
      </c>
      <c r="E240" s="125" t="s">
        <v>10</v>
      </c>
      <c r="F240" s="107" t="s">
        <v>64</v>
      </c>
      <c r="G240" s="47" t="s">
        <v>64</v>
      </c>
      <c r="H240" s="111" t="s">
        <v>47</v>
      </c>
      <c r="I240" s="89">
        <v>10</v>
      </c>
      <c r="J240" s="110" t="s">
        <v>0</v>
      </c>
      <c r="K240" s="103">
        <v>1870</v>
      </c>
      <c r="L240" s="90">
        <f t="shared" si="103"/>
        <v>18700</v>
      </c>
      <c r="M240" s="7">
        <f t="shared" si="104"/>
        <v>990763.20000000007</v>
      </c>
      <c r="N240" s="127" t="s">
        <v>781</v>
      </c>
      <c r="O240" s="88">
        <f>2+3+1+2+1+1</f>
        <v>10</v>
      </c>
      <c r="P240" s="91">
        <f t="shared" si="107"/>
        <v>0</v>
      </c>
      <c r="Q240" s="92" t="s">
        <v>782</v>
      </c>
      <c r="R240" s="92"/>
    </row>
    <row r="241" spans="1:18" ht="58" x14ac:dyDescent="0.35">
      <c r="A241" s="94">
        <v>44637</v>
      </c>
      <c r="B241" s="73">
        <f t="shared" ref="B241" si="108">MONTH(A241)</f>
        <v>3</v>
      </c>
      <c r="C241" s="75">
        <f t="shared" ref="C241" si="109">YEAR(A241)</f>
        <v>2022</v>
      </c>
      <c r="D241" s="123" t="s">
        <v>915</v>
      </c>
      <c r="E241" s="125" t="s">
        <v>10</v>
      </c>
      <c r="F241" s="107" t="s">
        <v>29</v>
      </c>
      <c r="G241" s="47" t="s">
        <v>29</v>
      </c>
      <c r="H241" s="111" t="s">
        <v>47</v>
      </c>
      <c r="I241" s="89">
        <v>10</v>
      </c>
      <c r="J241" s="110" t="s">
        <v>0</v>
      </c>
      <c r="K241" s="103">
        <v>1815</v>
      </c>
      <c r="L241" s="90">
        <f t="shared" si="103"/>
        <v>18150</v>
      </c>
      <c r="M241" s="7">
        <f t="shared" si="104"/>
        <v>1008913.2000000001</v>
      </c>
      <c r="N241" s="127" t="s">
        <v>776</v>
      </c>
      <c r="O241" s="88">
        <f>4+2+1+2+1</f>
        <v>10</v>
      </c>
      <c r="P241" s="91">
        <f t="shared" si="107"/>
        <v>0</v>
      </c>
      <c r="Q241" s="92" t="s">
        <v>771</v>
      </c>
      <c r="R241" s="92"/>
    </row>
    <row r="242" spans="1:18" ht="29" x14ac:dyDescent="0.35">
      <c r="A242" s="94">
        <v>44638</v>
      </c>
      <c r="B242" s="73">
        <f t="shared" si="105"/>
        <v>3</v>
      </c>
      <c r="C242" s="75">
        <f t="shared" si="106"/>
        <v>2022</v>
      </c>
      <c r="D242" s="123"/>
      <c r="E242" s="125" t="s">
        <v>686</v>
      </c>
      <c r="F242" s="107" t="s">
        <v>744</v>
      </c>
      <c r="G242" s="107" t="s">
        <v>744</v>
      </c>
      <c r="H242" s="111" t="s">
        <v>51</v>
      </c>
      <c r="I242" s="89">
        <v>5</v>
      </c>
      <c r="J242" s="110" t="s">
        <v>1</v>
      </c>
      <c r="K242" s="103">
        <v>258</v>
      </c>
      <c r="L242" s="90">
        <f t="shared" si="103"/>
        <v>1290</v>
      </c>
      <c r="M242" s="7">
        <f t="shared" si="104"/>
        <v>1010203.2000000001</v>
      </c>
      <c r="N242" s="105" t="s">
        <v>746</v>
      </c>
      <c r="O242" s="88">
        <v>5</v>
      </c>
      <c r="P242" s="91">
        <f t="shared" si="107"/>
        <v>0</v>
      </c>
      <c r="Q242" s="92" t="s">
        <v>747</v>
      </c>
      <c r="R242" s="92"/>
    </row>
    <row r="243" spans="1:18" x14ac:dyDescent="0.35">
      <c r="A243" s="94">
        <v>44638</v>
      </c>
      <c r="B243" s="73">
        <f t="shared" ref="B243:B244" si="110">MONTH(A243)</f>
        <v>3</v>
      </c>
      <c r="C243" s="75">
        <f t="shared" ref="C243:C244" si="111">YEAR(A243)</f>
        <v>2022</v>
      </c>
      <c r="D243" s="93"/>
      <c r="E243" s="125" t="s">
        <v>686</v>
      </c>
      <c r="F243" s="107" t="s">
        <v>745</v>
      </c>
      <c r="G243" s="107" t="s">
        <v>745</v>
      </c>
      <c r="H243" s="111" t="s">
        <v>51</v>
      </c>
      <c r="I243" s="89">
        <v>1</v>
      </c>
      <c r="J243" s="110" t="s">
        <v>215</v>
      </c>
      <c r="K243" s="103">
        <v>250</v>
      </c>
      <c r="L243" s="90">
        <f t="shared" si="103"/>
        <v>250</v>
      </c>
      <c r="M243" s="7">
        <f t="shared" si="104"/>
        <v>1010453.2000000001</v>
      </c>
      <c r="N243" s="105" t="s">
        <v>749</v>
      </c>
      <c r="O243" s="88">
        <v>1</v>
      </c>
      <c r="P243" s="91">
        <f t="shared" si="107"/>
        <v>0</v>
      </c>
      <c r="Q243" s="92" t="s">
        <v>752</v>
      </c>
      <c r="R243" s="92"/>
    </row>
    <row r="244" spans="1:18" ht="29" x14ac:dyDescent="0.35">
      <c r="A244" s="94">
        <v>44638</v>
      </c>
      <c r="B244" s="73">
        <f t="shared" si="110"/>
        <v>3</v>
      </c>
      <c r="C244" s="75">
        <f t="shared" si="111"/>
        <v>2022</v>
      </c>
      <c r="D244" s="123"/>
      <c r="E244" s="125" t="s">
        <v>686</v>
      </c>
      <c r="F244" s="107" t="s">
        <v>720</v>
      </c>
      <c r="G244" s="107" t="s">
        <v>720</v>
      </c>
      <c r="H244" s="111" t="s">
        <v>51</v>
      </c>
      <c r="I244" s="89">
        <v>1</v>
      </c>
      <c r="J244" s="110" t="s">
        <v>18</v>
      </c>
      <c r="K244" s="103">
        <v>310</v>
      </c>
      <c r="L244" s="90">
        <f t="shared" si="103"/>
        <v>310</v>
      </c>
      <c r="M244" s="7">
        <f t="shared" si="104"/>
        <v>1010763.2000000001</v>
      </c>
      <c r="N244" s="105" t="s">
        <v>757</v>
      </c>
      <c r="O244" s="88">
        <v>1</v>
      </c>
      <c r="P244" s="91">
        <f t="shared" si="107"/>
        <v>0</v>
      </c>
      <c r="Q244" s="92" t="s">
        <v>753</v>
      </c>
      <c r="R244" s="92"/>
    </row>
    <row r="245" spans="1:18" x14ac:dyDescent="0.35">
      <c r="A245" s="94">
        <v>44638</v>
      </c>
      <c r="B245" s="73">
        <f t="shared" ref="B245:B246" si="112">MONTH(A245)</f>
        <v>3</v>
      </c>
      <c r="C245" s="75">
        <f t="shared" ref="C245:C246" si="113">YEAR(A245)</f>
        <v>2022</v>
      </c>
      <c r="D245" s="123"/>
      <c r="E245" s="125" t="s">
        <v>686</v>
      </c>
      <c r="F245" s="107" t="s">
        <v>748</v>
      </c>
      <c r="G245" s="107" t="s">
        <v>748</v>
      </c>
      <c r="H245" s="111" t="s">
        <v>51</v>
      </c>
      <c r="I245" s="89">
        <v>1</v>
      </c>
      <c r="J245" s="110" t="s">
        <v>0</v>
      </c>
      <c r="K245" s="103">
        <v>896.5</v>
      </c>
      <c r="L245" s="90">
        <f t="shared" si="103"/>
        <v>896.5</v>
      </c>
      <c r="M245" s="7">
        <f t="shared" si="104"/>
        <v>1011659.7000000001</v>
      </c>
      <c r="N245" s="105" t="s">
        <v>749</v>
      </c>
      <c r="O245" s="88">
        <v>1</v>
      </c>
      <c r="P245" s="91">
        <f t="shared" si="107"/>
        <v>0</v>
      </c>
      <c r="Q245" s="92" t="s">
        <v>752</v>
      </c>
      <c r="R245" s="92"/>
    </row>
    <row r="246" spans="1:18" ht="43.5" x14ac:dyDescent="0.35">
      <c r="A246" s="94">
        <v>44638</v>
      </c>
      <c r="B246" s="73">
        <f t="shared" si="112"/>
        <v>3</v>
      </c>
      <c r="C246" s="75">
        <f t="shared" si="113"/>
        <v>2022</v>
      </c>
      <c r="D246" s="123"/>
      <c r="E246" s="125" t="s">
        <v>686</v>
      </c>
      <c r="F246" s="107" t="s">
        <v>765</v>
      </c>
      <c r="G246" s="107" t="s">
        <v>765</v>
      </c>
      <c r="H246" s="111" t="s">
        <v>51</v>
      </c>
      <c r="I246" s="89">
        <v>1</v>
      </c>
      <c r="J246" s="110" t="s">
        <v>18</v>
      </c>
      <c r="K246" s="103">
        <v>650</v>
      </c>
      <c r="L246" s="90">
        <f t="shared" si="103"/>
        <v>650</v>
      </c>
      <c r="M246" s="7">
        <f t="shared" si="104"/>
        <v>1012309.7000000001</v>
      </c>
      <c r="N246" s="105" t="s">
        <v>759</v>
      </c>
      <c r="O246" s="88">
        <v>1</v>
      </c>
      <c r="P246" s="91">
        <f t="shared" si="107"/>
        <v>0</v>
      </c>
      <c r="Q246" s="92" t="s">
        <v>760</v>
      </c>
      <c r="R246" s="92"/>
    </row>
    <row r="247" spans="1:18" ht="116" x14ac:dyDescent="0.35">
      <c r="A247" s="106" t="s">
        <v>756</v>
      </c>
      <c r="B247" s="73">
        <f t="shared" ref="B247:B254" si="114">MONTH(A247)</f>
        <v>3</v>
      </c>
      <c r="C247" s="75">
        <f t="shared" ref="C247:C254" si="115">YEAR(A247)</f>
        <v>2022</v>
      </c>
      <c r="D247" s="123"/>
      <c r="E247" s="125" t="s">
        <v>10</v>
      </c>
      <c r="F247" s="107" t="s">
        <v>146</v>
      </c>
      <c r="G247" s="47" t="s">
        <v>180</v>
      </c>
      <c r="H247" s="111" t="s">
        <v>47</v>
      </c>
      <c r="I247" s="89">
        <v>20</v>
      </c>
      <c r="J247" s="110" t="s">
        <v>1</v>
      </c>
      <c r="K247" s="103">
        <v>475.2</v>
      </c>
      <c r="L247" s="90">
        <f t="shared" si="103"/>
        <v>9504</v>
      </c>
      <c r="M247" s="7">
        <f t="shared" si="104"/>
        <v>1021813.7000000001</v>
      </c>
      <c r="N247" s="127" t="s">
        <v>1094</v>
      </c>
      <c r="O247" s="88">
        <f>1+3+2+2+4+2+2+3</f>
        <v>19</v>
      </c>
      <c r="P247" s="91">
        <f t="shared" si="107"/>
        <v>1</v>
      </c>
      <c r="Q247" s="92" t="s">
        <v>1095</v>
      </c>
      <c r="R247" s="92"/>
    </row>
    <row r="248" spans="1:18" ht="145" x14ac:dyDescent="0.35">
      <c r="A248" s="106" t="s">
        <v>756</v>
      </c>
      <c r="B248" s="73">
        <f t="shared" si="114"/>
        <v>3</v>
      </c>
      <c r="C248" s="75">
        <f t="shared" si="115"/>
        <v>2022</v>
      </c>
      <c r="D248" s="123"/>
      <c r="E248" s="125" t="s">
        <v>10</v>
      </c>
      <c r="F248" s="107" t="s">
        <v>28</v>
      </c>
      <c r="G248" s="47" t="s">
        <v>28</v>
      </c>
      <c r="H248" s="111" t="s">
        <v>47</v>
      </c>
      <c r="I248" s="89">
        <v>40</v>
      </c>
      <c r="J248" s="110" t="s">
        <v>217</v>
      </c>
      <c r="K248" s="103">
        <v>32.5</v>
      </c>
      <c r="L248" s="90">
        <f t="shared" si="103"/>
        <v>1300</v>
      </c>
      <c r="M248" s="7">
        <f t="shared" si="104"/>
        <v>1023113.7000000001</v>
      </c>
      <c r="N248" s="127" t="s">
        <v>829</v>
      </c>
      <c r="O248" s="88">
        <f>7+3+3+3+4+3+1+3+3+5+1+2+2</f>
        <v>40</v>
      </c>
      <c r="P248" s="91">
        <f t="shared" si="107"/>
        <v>0</v>
      </c>
      <c r="Q248" s="92" t="s">
        <v>830</v>
      </c>
      <c r="R248" s="92"/>
    </row>
    <row r="249" spans="1:18" ht="58" x14ac:dyDescent="0.35">
      <c r="A249" s="94">
        <v>44643</v>
      </c>
      <c r="B249" s="73">
        <f t="shared" si="114"/>
        <v>3</v>
      </c>
      <c r="C249" s="75">
        <f t="shared" si="115"/>
        <v>2022</v>
      </c>
      <c r="D249" s="123"/>
      <c r="E249" s="125" t="s">
        <v>686</v>
      </c>
      <c r="F249" s="107" t="s">
        <v>729</v>
      </c>
      <c r="G249" s="47" t="s">
        <v>729</v>
      </c>
      <c r="H249" s="111" t="s">
        <v>47</v>
      </c>
      <c r="I249" s="89">
        <v>20</v>
      </c>
      <c r="J249" s="110" t="s">
        <v>1</v>
      </c>
      <c r="K249" s="103">
        <v>273</v>
      </c>
      <c r="L249" s="90">
        <f t="shared" si="103"/>
        <v>5460</v>
      </c>
      <c r="M249" s="7">
        <f t="shared" si="104"/>
        <v>1028573.7000000001</v>
      </c>
      <c r="N249" s="127" t="s">
        <v>778</v>
      </c>
      <c r="O249" s="88">
        <f>7+4+8+1</f>
        <v>20</v>
      </c>
      <c r="P249" s="91">
        <f t="shared" si="107"/>
        <v>0</v>
      </c>
      <c r="Q249" s="92" t="s">
        <v>777</v>
      </c>
      <c r="R249" s="92"/>
    </row>
    <row r="250" spans="1:18" ht="43.5" x14ac:dyDescent="0.35">
      <c r="A250" s="94">
        <v>44643</v>
      </c>
      <c r="B250" s="73">
        <f t="shared" si="114"/>
        <v>3</v>
      </c>
      <c r="C250" s="75">
        <f t="shared" si="115"/>
        <v>2022</v>
      </c>
      <c r="D250" s="123"/>
      <c r="E250" s="125" t="s">
        <v>686</v>
      </c>
      <c r="F250" s="107" t="s">
        <v>744</v>
      </c>
      <c r="G250" s="47" t="s">
        <v>744</v>
      </c>
      <c r="H250" s="111" t="s">
        <v>47</v>
      </c>
      <c r="I250" s="89">
        <v>10</v>
      </c>
      <c r="J250" s="110" t="s">
        <v>1</v>
      </c>
      <c r="K250" s="103">
        <v>258</v>
      </c>
      <c r="L250" s="90">
        <f t="shared" si="103"/>
        <v>2580</v>
      </c>
      <c r="M250" s="7">
        <f t="shared" si="104"/>
        <v>1031153.7000000001</v>
      </c>
      <c r="N250" s="127" t="s">
        <v>772</v>
      </c>
      <c r="O250" s="88">
        <f>6+3+1</f>
        <v>10</v>
      </c>
      <c r="P250" s="91">
        <f t="shared" si="107"/>
        <v>0</v>
      </c>
      <c r="Q250" s="92" t="s">
        <v>773</v>
      </c>
      <c r="R250" s="92"/>
    </row>
    <row r="251" spans="1:18" ht="29" x14ac:dyDescent="0.35">
      <c r="A251" s="94">
        <v>44643</v>
      </c>
      <c r="B251" s="73">
        <f t="shared" si="114"/>
        <v>3</v>
      </c>
      <c r="C251" s="75">
        <f t="shared" si="115"/>
        <v>2022</v>
      </c>
      <c r="D251" s="123"/>
      <c r="E251" s="125" t="s">
        <v>686</v>
      </c>
      <c r="F251" s="107" t="s">
        <v>729</v>
      </c>
      <c r="G251" s="47" t="s">
        <v>729</v>
      </c>
      <c r="H251" s="111" t="s">
        <v>51</v>
      </c>
      <c r="I251" s="89">
        <v>4</v>
      </c>
      <c r="J251" s="110" t="s">
        <v>1</v>
      </c>
      <c r="K251" s="103">
        <v>273</v>
      </c>
      <c r="L251" s="90">
        <f t="shared" si="103"/>
        <v>1092</v>
      </c>
      <c r="M251" s="7">
        <f t="shared" si="104"/>
        <v>1032245.7000000001</v>
      </c>
      <c r="N251" s="105" t="s">
        <v>754</v>
      </c>
      <c r="O251" s="88">
        <v>4</v>
      </c>
      <c r="P251" s="91">
        <f t="shared" si="107"/>
        <v>0</v>
      </c>
      <c r="Q251" s="92" t="s">
        <v>755</v>
      </c>
      <c r="R251" s="92"/>
    </row>
    <row r="252" spans="1:18" ht="29" x14ac:dyDescent="0.35">
      <c r="A252" s="94">
        <v>44643</v>
      </c>
      <c r="B252" s="73">
        <f t="shared" si="114"/>
        <v>3</v>
      </c>
      <c r="C252" s="75">
        <f t="shared" si="115"/>
        <v>2022</v>
      </c>
      <c r="D252" s="123"/>
      <c r="E252" s="125" t="s">
        <v>686</v>
      </c>
      <c r="F252" s="107" t="s">
        <v>744</v>
      </c>
      <c r="G252" s="47" t="s">
        <v>744</v>
      </c>
      <c r="H252" s="111" t="s">
        <v>51</v>
      </c>
      <c r="I252" s="89">
        <v>4</v>
      </c>
      <c r="J252" s="110" t="s">
        <v>1</v>
      </c>
      <c r="K252" s="103">
        <v>258</v>
      </c>
      <c r="L252" s="90">
        <f t="shared" si="103"/>
        <v>1032</v>
      </c>
      <c r="M252" s="7">
        <f t="shared" si="104"/>
        <v>1033277.7000000001</v>
      </c>
      <c r="N252" s="105" t="s">
        <v>754</v>
      </c>
      <c r="O252" s="88">
        <v>4</v>
      </c>
      <c r="P252" s="91">
        <f t="shared" si="107"/>
        <v>0</v>
      </c>
      <c r="Q252" s="92" t="s">
        <v>755</v>
      </c>
      <c r="R252" s="92"/>
    </row>
    <row r="253" spans="1:18" ht="29" x14ac:dyDescent="0.35">
      <c r="A253" s="94">
        <v>44650</v>
      </c>
      <c r="B253" s="73">
        <f t="shared" si="114"/>
        <v>3</v>
      </c>
      <c r="C253" s="75">
        <f t="shared" si="115"/>
        <v>2022</v>
      </c>
      <c r="D253" s="123"/>
      <c r="E253" s="125" t="s">
        <v>686</v>
      </c>
      <c r="F253" s="107" t="s">
        <v>718</v>
      </c>
      <c r="G253" s="107" t="s">
        <v>718</v>
      </c>
      <c r="H253" s="111" t="s">
        <v>51</v>
      </c>
      <c r="I253" s="89">
        <v>2</v>
      </c>
      <c r="J253" s="110" t="s">
        <v>125</v>
      </c>
      <c r="K253" s="103">
        <v>180</v>
      </c>
      <c r="L253" s="90">
        <f t="shared" si="103"/>
        <v>360</v>
      </c>
      <c r="M253" s="7">
        <f t="shared" si="104"/>
        <v>1033637.7000000001</v>
      </c>
      <c r="N253" s="105" t="s">
        <v>767</v>
      </c>
      <c r="O253" s="88">
        <v>2</v>
      </c>
      <c r="P253" s="91">
        <f t="shared" si="107"/>
        <v>0</v>
      </c>
      <c r="Q253" s="92" t="s">
        <v>774</v>
      </c>
      <c r="R253" s="92"/>
    </row>
    <row r="254" spans="1:18" ht="29" x14ac:dyDescent="0.35">
      <c r="A254" s="94">
        <v>44652</v>
      </c>
      <c r="B254" s="73">
        <f t="shared" si="114"/>
        <v>4</v>
      </c>
      <c r="C254" s="75">
        <f t="shared" si="115"/>
        <v>2022</v>
      </c>
      <c r="D254" s="123"/>
      <c r="E254" s="125" t="s">
        <v>686</v>
      </c>
      <c r="F254" s="107" t="s">
        <v>764</v>
      </c>
      <c r="G254" s="107" t="s">
        <v>764</v>
      </c>
      <c r="H254" s="111" t="s">
        <v>51</v>
      </c>
      <c r="I254" s="89">
        <v>1</v>
      </c>
      <c r="J254" s="110" t="s">
        <v>18</v>
      </c>
      <c r="K254" s="103">
        <v>321.25</v>
      </c>
      <c r="L254" s="90">
        <f t="shared" si="103"/>
        <v>321.25</v>
      </c>
      <c r="M254" s="7">
        <f t="shared" si="104"/>
        <v>1033958.9500000001</v>
      </c>
      <c r="N254" s="105" t="s">
        <v>767</v>
      </c>
      <c r="O254" s="88">
        <v>1</v>
      </c>
      <c r="P254" s="91">
        <f t="shared" si="107"/>
        <v>0</v>
      </c>
      <c r="Q254" s="92" t="s">
        <v>769</v>
      </c>
      <c r="R254" s="92"/>
    </row>
    <row r="255" spans="1:18" ht="43.5" x14ac:dyDescent="0.35">
      <c r="A255" s="94">
        <v>44652</v>
      </c>
      <c r="B255" s="73">
        <f t="shared" ref="B255:B266" si="116">MONTH(A255)</f>
        <v>4</v>
      </c>
      <c r="C255" s="75">
        <f t="shared" ref="C255:C266" si="117">YEAR(A255)</f>
        <v>2022</v>
      </c>
      <c r="D255" s="123"/>
      <c r="E255" s="125" t="s">
        <v>686</v>
      </c>
      <c r="F255" s="107" t="s">
        <v>765</v>
      </c>
      <c r="G255" s="107" t="s">
        <v>765</v>
      </c>
      <c r="H255" s="111" t="s">
        <v>51</v>
      </c>
      <c r="I255" s="89">
        <v>1</v>
      </c>
      <c r="J255" s="110" t="s">
        <v>18</v>
      </c>
      <c r="K255" s="103">
        <v>650</v>
      </c>
      <c r="L255" s="90">
        <f t="shared" si="103"/>
        <v>650</v>
      </c>
      <c r="M255" s="7">
        <f t="shared" si="104"/>
        <v>1034608.9500000001</v>
      </c>
      <c r="N255" s="105" t="s">
        <v>767</v>
      </c>
      <c r="O255" s="88">
        <v>1</v>
      </c>
      <c r="P255" s="91">
        <f t="shared" si="107"/>
        <v>0</v>
      </c>
      <c r="Q255" s="92" t="s">
        <v>766</v>
      </c>
      <c r="R255" s="92"/>
    </row>
    <row r="256" spans="1:18" ht="29" x14ac:dyDescent="0.35">
      <c r="A256" s="94">
        <v>44652</v>
      </c>
      <c r="B256" s="73">
        <f t="shared" si="116"/>
        <v>4</v>
      </c>
      <c r="C256" s="75">
        <f t="shared" si="117"/>
        <v>2022</v>
      </c>
      <c r="D256" s="123"/>
      <c r="E256" s="125" t="s">
        <v>686</v>
      </c>
      <c r="F256" s="107" t="s">
        <v>729</v>
      </c>
      <c r="G256" s="107" t="s">
        <v>729</v>
      </c>
      <c r="H256" s="111" t="s">
        <v>51</v>
      </c>
      <c r="I256" s="89">
        <v>3</v>
      </c>
      <c r="J256" s="110" t="s">
        <v>1</v>
      </c>
      <c r="K256" s="103">
        <v>273</v>
      </c>
      <c r="L256" s="90">
        <f t="shared" si="103"/>
        <v>819</v>
      </c>
      <c r="M256" s="7">
        <f t="shared" si="104"/>
        <v>1035427.9500000001</v>
      </c>
      <c r="N256" s="105" t="s">
        <v>767</v>
      </c>
      <c r="O256" s="88">
        <v>3</v>
      </c>
      <c r="P256" s="91">
        <f t="shared" si="107"/>
        <v>0</v>
      </c>
      <c r="Q256" s="92" t="s">
        <v>766</v>
      </c>
      <c r="R256" s="92"/>
    </row>
    <row r="257" spans="1:18" ht="29" x14ac:dyDescent="0.35">
      <c r="A257" s="94">
        <v>44652</v>
      </c>
      <c r="B257" s="73">
        <f t="shared" si="116"/>
        <v>4</v>
      </c>
      <c r="C257" s="75">
        <f t="shared" si="117"/>
        <v>2022</v>
      </c>
      <c r="D257" s="123"/>
      <c r="E257" s="125" t="s">
        <v>686</v>
      </c>
      <c r="F257" s="107" t="s">
        <v>744</v>
      </c>
      <c r="G257" s="47" t="s">
        <v>744</v>
      </c>
      <c r="H257" s="111" t="s">
        <v>51</v>
      </c>
      <c r="I257" s="89">
        <v>3</v>
      </c>
      <c r="J257" s="110" t="s">
        <v>1</v>
      </c>
      <c r="K257" s="103">
        <v>258</v>
      </c>
      <c r="L257" s="90">
        <f t="shared" si="103"/>
        <v>774</v>
      </c>
      <c r="M257" s="7">
        <f t="shared" si="104"/>
        <v>1036201.9500000001</v>
      </c>
      <c r="N257" s="105" t="s">
        <v>767</v>
      </c>
      <c r="O257" s="88">
        <v>3</v>
      </c>
      <c r="P257" s="91">
        <f t="shared" si="107"/>
        <v>0</v>
      </c>
      <c r="Q257" s="92" t="s">
        <v>770</v>
      </c>
      <c r="R257" s="92"/>
    </row>
    <row r="258" spans="1:18" ht="43.5" x14ac:dyDescent="0.35">
      <c r="A258" s="94">
        <v>44655</v>
      </c>
      <c r="B258" s="73">
        <f t="shared" si="116"/>
        <v>4</v>
      </c>
      <c r="C258" s="75">
        <f t="shared" si="117"/>
        <v>2022</v>
      </c>
      <c r="D258" s="123"/>
      <c r="E258" s="125" t="s">
        <v>10</v>
      </c>
      <c r="F258" s="107" t="s">
        <v>29</v>
      </c>
      <c r="G258" s="47" t="s">
        <v>29</v>
      </c>
      <c r="H258" s="111" t="s">
        <v>47</v>
      </c>
      <c r="I258" s="89">
        <v>10</v>
      </c>
      <c r="J258" s="110" t="s">
        <v>0</v>
      </c>
      <c r="K258" s="103">
        <v>1870</v>
      </c>
      <c r="L258" s="90">
        <f t="shared" si="103"/>
        <v>18700</v>
      </c>
      <c r="M258" s="7">
        <f t="shared" si="104"/>
        <v>1054901.9500000002</v>
      </c>
      <c r="N258" s="127" t="s">
        <v>794</v>
      </c>
      <c r="O258" s="88">
        <f>3+2+2+3</f>
        <v>10</v>
      </c>
      <c r="P258" s="91">
        <f t="shared" si="107"/>
        <v>0</v>
      </c>
      <c r="Q258" s="92" t="s">
        <v>795</v>
      </c>
      <c r="R258" s="92"/>
    </row>
    <row r="259" spans="1:18" ht="29" x14ac:dyDescent="0.35">
      <c r="A259" s="94">
        <v>44656</v>
      </c>
      <c r="B259" s="73">
        <f t="shared" si="116"/>
        <v>4</v>
      </c>
      <c r="C259" s="75">
        <f t="shared" si="117"/>
        <v>2022</v>
      </c>
      <c r="D259" s="123"/>
      <c r="E259" s="125" t="s">
        <v>686</v>
      </c>
      <c r="F259" s="107" t="s">
        <v>729</v>
      </c>
      <c r="G259" s="47" t="s">
        <v>729</v>
      </c>
      <c r="H259" s="111" t="s">
        <v>47</v>
      </c>
      <c r="I259" s="89">
        <v>10</v>
      </c>
      <c r="J259" s="110" t="s">
        <v>1</v>
      </c>
      <c r="K259" s="103">
        <v>273</v>
      </c>
      <c r="L259" s="90">
        <f t="shared" si="103"/>
        <v>2730</v>
      </c>
      <c r="M259" s="7">
        <f t="shared" si="104"/>
        <v>1057631.9500000002</v>
      </c>
      <c r="N259" s="127" t="s">
        <v>785</v>
      </c>
      <c r="O259" s="88">
        <f>5+4+1</f>
        <v>10</v>
      </c>
      <c r="P259" s="91">
        <f t="shared" si="107"/>
        <v>0</v>
      </c>
      <c r="Q259" s="92" t="s">
        <v>786</v>
      </c>
      <c r="R259" s="92"/>
    </row>
    <row r="260" spans="1:18" ht="43.5" x14ac:dyDescent="0.35">
      <c r="A260" s="94">
        <v>44656</v>
      </c>
      <c r="B260" s="73">
        <f t="shared" si="116"/>
        <v>4</v>
      </c>
      <c r="C260" s="75">
        <f t="shared" si="117"/>
        <v>2022</v>
      </c>
      <c r="D260" s="123"/>
      <c r="E260" s="125" t="s">
        <v>686</v>
      </c>
      <c r="F260" s="107" t="s">
        <v>744</v>
      </c>
      <c r="G260" s="47" t="s">
        <v>744</v>
      </c>
      <c r="H260" s="111" t="s">
        <v>47</v>
      </c>
      <c r="I260" s="89">
        <v>14</v>
      </c>
      <c r="J260" s="110" t="s">
        <v>1</v>
      </c>
      <c r="K260" s="103">
        <v>258</v>
      </c>
      <c r="L260" s="90">
        <f t="shared" si="103"/>
        <v>3612</v>
      </c>
      <c r="M260" s="7">
        <f t="shared" si="104"/>
        <v>1061243.9500000002</v>
      </c>
      <c r="N260" s="127" t="s">
        <v>804</v>
      </c>
      <c r="O260" s="88">
        <f>3+3+6+2</f>
        <v>14</v>
      </c>
      <c r="P260" s="91">
        <f t="shared" si="107"/>
        <v>0</v>
      </c>
      <c r="Q260" s="92" t="s">
        <v>805</v>
      </c>
      <c r="R260" s="92"/>
    </row>
    <row r="261" spans="1:18" ht="43.5" x14ac:dyDescent="0.35">
      <c r="A261" s="94">
        <v>44656</v>
      </c>
      <c r="B261" s="73">
        <f t="shared" si="116"/>
        <v>4</v>
      </c>
      <c r="C261" s="75">
        <f t="shared" si="117"/>
        <v>2022</v>
      </c>
      <c r="D261" s="123"/>
      <c r="E261" s="125" t="s">
        <v>686</v>
      </c>
      <c r="F261" s="107" t="s">
        <v>765</v>
      </c>
      <c r="G261" s="47" t="s">
        <v>765</v>
      </c>
      <c r="H261" s="111" t="s">
        <v>47</v>
      </c>
      <c r="I261" s="89">
        <v>3</v>
      </c>
      <c r="J261" s="110" t="s">
        <v>18</v>
      </c>
      <c r="K261" s="103">
        <v>650</v>
      </c>
      <c r="L261" s="90">
        <f t="shared" si="103"/>
        <v>1950</v>
      </c>
      <c r="M261" s="7">
        <f t="shared" si="104"/>
        <v>1063193.9500000002</v>
      </c>
      <c r="N261" s="127" t="s">
        <v>861</v>
      </c>
      <c r="O261" s="88">
        <f>1+1+1</f>
        <v>3</v>
      </c>
      <c r="P261" s="91">
        <f t="shared" si="107"/>
        <v>0</v>
      </c>
      <c r="Q261" s="92" t="s">
        <v>809</v>
      </c>
      <c r="R261" s="92"/>
    </row>
    <row r="262" spans="1:18" ht="87" x14ac:dyDescent="0.35">
      <c r="A262" s="94">
        <v>44659</v>
      </c>
      <c r="B262" s="73">
        <f t="shared" si="116"/>
        <v>4</v>
      </c>
      <c r="C262" s="75">
        <f t="shared" si="117"/>
        <v>2022</v>
      </c>
      <c r="D262" s="123"/>
      <c r="E262" s="125" t="s">
        <v>10</v>
      </c>
      <c r="F262" s="107" t="s">
        <v>64</v>
      </c>
      <c r="G262" s="47" t="s">
        <v>64</v>
      </c>
      <c r="H262" s="111" t="s">
        <v>47</v>
      </c>
      <c r="I262" s="89">
        <v>15</v>
      </c>
      <c r="J262" s="110" t="s">
        <v>0</v>
      </c>
      <c r="K262" s="103">
        <v>1947</v>
      </c>
      <c r="L262" s="90">
        <f t="shared" si="103"/>
        <v>29205</v>
      </c>
      <c r="M262" s="7">
        <f t="shared" si="104"/>
        <v>1092398.9500000002</v>
      </c>
      <c r="N262" s="127" t="s">
        <v>823</v>
      </c>
      <c r="O262" s="88">
        <f>2+3+1+2+1+5+1</f>
        <v>15</v>
      </c>
      <c r="P262" s="91">
        <f t="shared" si="107"/>
        <v>0</v>
      </c>
      <c r="Q262" s="92" t="s">
        <v>824</v>
      </c>
      <c r="R262" s="92"/>
    </row>
    <row r="263" spans="1:18" ht="58" x14ac:dyDescent="0.35">
      <c r="A263" s="94">
        <v>44662</v>
      </c>
      <c r="B263" s="73">
        <f t="shared" si="116"/>
        <v>4</v>
      </c>
      <c r="C263" s="75">
        <f t="shared" si="117"/>
        <v>2022</v>
      </c>
      <c r="D263" s="123" t="s">
        <v>799</v>
      </c>
      <c r="E263" s="125" t="s">
        <v>307</v>
      </c>
      <c r="F263" s="107" t="s">
        <v>643</v>
      </c>
      <c r="G263" s="107" t="s">
        <v>643</v>
      </c>
      <c r="H263" s="111" t="s">
        <v>47</v>
      </c>
      <c r="I263" s="89">
        <v>4</v>
      </c>
      <c r="J263" s="110" t="s">
        <v>125</v>
      </c>
      <c r="K263" s="103">
        <v>320</v>
      </c>
      <c r="L263" s="90">
        <f t="shared" si="103"/>
        <v>1280</v>
      </c>
      <c r="M263" s="7">
        <f t="shared" si="104"/>
        <v>1093678.9500000002</v>
      </c>
      <c r="N263" s="127" t="s">
        <v>949</v>
      </c>
      <c r="O263" s="88">
        <f>1+1+1+1</f>
        <v>4</v>
      </c>
      <c r="P263" s="91">
        <f t="shared" si="107"/>
        <v>0</v>
      </c>
      <c r="Q263" s="92" t="s">
        <v>950</v>
      </c>
      <c r="R263" s="92"/>
    </row>
    <row r="264" spans="1:18" ht="29" x14ac:dyDescent="0.35">
      <c r="A264" s="94">
        <v>44663</v>
      </c>
      <c r="B264" s="73">
        <f t="shared" si="116"/>
        <v>4</v>
      </c>
      <c r="C264" s="75">
        <f t="shared" si="117"/>
        <v>2022</v>
      </c>
      <c r="D264" s="123" t="s">
        <v>788</v>
      </c>
      <c r="E264" s="125" t="s">
        <v>686</v>
      </c>
      <c r="F264" s="107" t="s">
        <v>787</v>
      </c>
      <c r="G264" s="47" t="s">
        <v>787</v>
      </c>
      <c r="H264" s="111" t="s">
        <v>51</v>
      </c>
      <c r="I264" s="89">
        <v>2</v>
      </c>
      <c r="J264" s="110" t="s">
        <v>125</v>
      </c>
      <c r="K264" s="103">
        <v>69.5</v>
      </c>
      <c r="L264" s="90">
        <f t="shared" ref="L264:L286" si="118">SUM(I264*K264)</f>
        <v>139</v>
      </c>
      <c r="M264" s="7">
        <f t="shared" si="104"/>
        <v>1093817.9500000002</v>
      </c>
      <c r="N264" s="105" t="s">
        <v>789</v>
      </c>
      <c r="O264" s="88">
        <v>2</v>
      </c>
      <c r="P264" s="91">
        <f t="shared" si="107"/>
        <v>0</v>
      </c>
      <c r="Q264" s="92" t="s">
        <v>790</v>
      </c>
      <c r="R264" s="92"/>
    </row>
    <row r="265" spans="1:18" ht="29" x14ac:dyDescent="0.35">
      <c r="A265" s="94">
        <v>44664</v>
      </c>
      <c r="B265" s="73">
        <f t="shared" si="116"/>
        <v>4</v>
      </c>
      <c r="C265" s="75">
        <f t="shared" si="117"/>
        <v>2022</v>
      </c>
      <c r="D265" s="123" t="s">
        <v>798</v>
      </c>
      <c r="E265" s="125" t="s">
        <v>686</v>
      </c>
      <c r="F265" s="107" t="s">
        <v>791</v>
      </c>
      <c r="G265" s="107" t="s">
        <v>791</v>
      </c>
      <c r="H265" s="111" t="s">
        <v>51</v>
      </c>
      <c r="I265" s="89">
        <v>5</v>
      </c>
      <c r="J265" s="110" t="s">
        <v>1</v>
      </c>
      <c r="K265" s="103">
        <v>491.4</v>
      </c>
      <c r="L265" s="90">
        <f t="shared" si="118"/>
        <v>2457</v>
      </c>
      <c r="M265" s="7">
        <f t="shared" si="104"/>
        <v>1096274.9500000002</v>
      </c>
      <c r="N265" s="105" t="s">
        <v>792</v>
      </c>
      <c r="O265" s="88">
        <v>5</v>
      </c>
      <c r="P265" s="91">
        <f t="shared" si="107"/>
        <v>0</v>
      </c>
      <c r="Q265" s="92" t="s">
        <v>793</v>
      </c>
      <c r="R265" s="92"/>
    </row>
    <row r="266" spans="1:18" ht="43.5" x14ac:dyDescent="0.35">
      <c r="A266" s="94">
        <v>44664</v>
      </c>
      <c r="B266" s="73">
        <f t="shared" si="116"/>
        <v>4</v>
      </c>
      <c r="C266" s="75">
        <f t="shared" si="117"/>
        <v>2022</v>
      </c>
      <c r="D266" s="123" t="s">
        <v>796</v>
      </c>
      <c r="E266" s="125" t="s">
        <v>686</v>
      </c>
      <c r="F266" s="107" t="s">
        <v>729</v>
      </c>
      <c r="G266" s="47" t="s">
        <v>729</v>
      </c>
      <c r="H266" s="111" t="s">
        <v>47</v>
      </c>
      <c r="I266" s="89">
        <v>10</v>
      </c>
      <c r="J266" s="110" t="s">
        <v>1</v>
      </c>
      <c r="K266" s="103">
        <v>273</v>
      </c>
      <c r="L266" s="90">
        <f t="shared" si="118"/>
        <v>2730</v>
      </c>
      <c r="M266" s="7">
        <f t="shared" si="104"/>
        <v>1099004.9500000002</v>
      </c>
      <c r="N266" s="127" t="s">
        <v>800</v>
      </c>
      <c r="O266" s="88">
        <f>2+5+3</f>
        <v>10</v>
      </c>
      <c r="P266" s="91">
        <f t="shared" si="107"/>
        <v>0</v>
      </c>
      <c r="Q266" s="92" t="s">
        <v>801</v>
      </c>
      <c r="R266" s="92"/>
    </row>
    <row r="267" spans="1:18" ht="29" x14ac:dyDescent="0.35">
      <c r="A267" s="94">
        <v>44664</v>
      </c>
      <c r="B267" s="73">
        <f t="shared" ref="B267:B269" si="119">MONTH(A267)</f>
        <v>4</v>
      </c>
      <c r="C267" s="75">
        <f t="shared" ref="C267:C269" si="120">YEAR(A267)</f>
        <v>2022</v>
      </c>
      <c r="D267" s="123" t="s">
        <v>796</v>
      </c>
      <c r="E267" s="125" t="s">
        <v>686</v>
      </c>
      <c r="F267" s="107" t="s">
        <v>744</v>
      </c>
      <c r="G267" s="47" t="s">
        <v>744</v>
      </c>
      <c r="H267" s="111" t="s">
        <v>47</v>
      </c>
      <c r="I267" s="89">
        <v>2</v>
      </c>
      <c r="J267" s="110" t="s">
        <v>1</v>
      </c>
      <c r="K267" s="103">
        <v>258</v>
      </c>
      <c r="L267" s="90">
        <f t="shared" si="118"/>
        <v>516</v>
      </c>
      <c r="M267" s="7">
        <f t="shared" si="104"/>
        <v>1099520.9500000002</v>
      </c>
      <c r="N267" s="105" t="s">
        <v>802</v>
      </c>
      <c r="O267" s="88">
        <v>2</v>
      </c>
      <c r="P267" s="91">
        <f t="shared" si="107"/>
        <v>0</v>
      </c>
      <c r="Q267" s="108" t="s">
        <v>806</v>
      </c>
      <c r="R267" s="92"/>
    </row>
    <row r="268" spans="1:18" ht="116" x14ac:dyDescent="0.35">
      <c r="A268" s="94">
        <v>44664</v>
      </c>
      <c r="B268" s="73">
        <f t="shared" si="119"/>
        <v>4</v>
      </c>
      <c r="C268" s="75">
        <f t="shared" si="120"/>
        <v>2022</v>
      </c>
      <c r="D268" s="123" t="s">
        <v>796</v>
      </c>
      <c r="E268" s="125" t="s">
        <v>686</v>
      </c>
      <c r="F268" s="107" t="s">
        <v>791</v>
      </c>
      <c r="G268" s="47" t="s">
        <v>791</v>
      </c>
      <c r="H268" s="111" t="s">
        <v>47</v>
      </c>
      <c r="I268" s="89">
        <v>16</v>
      </c>
      <c r="J268" s="110" t="s">
        <v>1</v>
      </c>
      <c r="K268" s="103">
        <v>491.4</v>
      </c>
      <c r="L268" s="90">
        <f t="shared" si="118"/>
        <v>7862.4</v>
      </c>
      <c r="M268" s="7">
        <f t="shared" si="104"/>
        <v>1107383.3500000001</v>
      </c>
      <c r="N268" s="127" t="s">
        <v>960</v>
      </c>
      <c r="O268" s="88">
        <f>2+2+1+2+2+3+2+2</f>
        <v>16</v>
      </c>
      <c r="P268" s="91">
        <f t="shared" si="107"/>
        <v>0</v>
      </c>
      <c r="Q268" s="92" t="s">
        <v>961</v>
      </c>
      <c r="R268" s="92"/>
    </row>
    <row r="269" spans="1:18" ht="145" x14ac:dyDescent="0.35">
      <c r="A269" s="94">
        <v>44665</v>
      </c>
      <c r="B269" s="73">
        <f t="shared" si="119"/>
        <v>4</v>
      </c>
      <c r="C269" s="75">
        <f t="shared" si="120"/>
        <v>2022</v>
      </c>
      <c r="D269" s="123" t="s">
        <v>797</v>
      </c>
      <c r="E269" s="125" t="s">
        <v>429</v>
      </c>
      <c r="F269" s="107" t="s">
        <v>763</v>
      </c>
      <c r="G269" s="47" t="s">
        <v>763</v>
      </c>
      <c r="H269" s="111" t="s">
        <v>51</v>
      </c>
      <c r="I269" s="89">
        <v>20</v>
      </c>
      <c r="J269" s="110" t="s">
        <v>25</v>
      </c>
      <c r="K269" s="103">
        <v>55</v>
      </c>
      <c r="L269" s="90">
        <f t="shared" si="118"/>
        <v>1100</v>
      </c>
      <c r="M269" s="7">
        <f t="shared" si="104"/>
        <v>1108483.3500000001</v>
      </c>
      <c r="N269" s="127" t="s">
        <v>941</v>
      </c>
      <c r="O269" s="88">
        <f>2+1+2+4+4+1+1+1+2+2</f>
        <v>20</v>
      </c>
      <c r="P269" s="91">
        <f t="shared" si="107"/>
        <v>0</v>
      </c>
      <c r="Q269" s="92" t="s">
        <v>942</v>
      </c>
      <c r="R269" s="92"/>
    </row>
    <row r="270" spans="1:18" ht="116" x14ac:dyDescent="0.35">
      <c r="A270" s="94">
        <v>44665</v>
      </c>
      <c r="B270" s="73">
        <f t="shared" ref="B270:B271" si="121">MONTH(A270)</f>
        <v>4</v>
      </c>
      <c r="C270" s="75">
        <f t="shared" ref="C270:C271" si="122">YEAR(A270)</f>
        <v>2022</v>
      </c>
      <c r="D270" s="123"/>
      <c r="E270" s="125" t="s">
        <v>686</v>
      </c>
      <c r="F270" s="107" t="s">
        <v>729</v>
      </c>
      <c r="G270" s="47" t="s">
        <v>729</v>
      </c>
      <c r="H270" s="111" t="s">
        <v>47</v>
      </c>
      <c r="I270" s="89">
        <v>40</v>
      </c>
      <c r="J270" s="110" t="s">
        <v>1</v>
      </c>
      <c r="K270" s="103">
        <v>276</v>
      </c>
      <c r="L270" s="90">
        <f t="shared" si="118"/>
        <v>11040</v>
      </c>
      <c r="M270" s="7">
        <f t="shared" si="104"/>
        <v>1119523.3500000001</v>
      </c>
      <c r="N270" s="127" t="s">
        <v>831</v>
      </c>
      <c r="O270" s="88">
        <f>4+9+6+1+8+3+4+5</f>
        <v>40</v>
      </c>
      <c r="P270" s="91">
        <f t="shared" si="107"/>
        <v>0</v>
      </c>
      <c r="Q270" s="92" t="s">
        <v>832</v>
      </c>
      <c r="R270" s="92"/>
    </row>
    <row r="271" spans="1:18" ht="14.5" customHeight="1" x14ac:dyDescent="0.35">
      <c r="A271" s="94">
        <v>44667</v>
      </c>
      <c r="B271" s="73">
        <f t="shared" si="121"/>
        <v>4</v>
      </c>
      <c r="C271" s="75">
        <f t="shared" si="122"/>
        <v>2022</v>
      </c>
      <c r="D271" s="123"/>
      <c r="E271" s="125" t="s">
        <v>686</v>
      </c>
      <c r="F271" s="107" t="s">
        <v>813</v>
      </c>
      <c r="G271" s="47" t="s">
        <v>813</v>
      </c>
      <c r="H271" s="111" t="s">
        <v>47</v>
      </c>
      <c r="I271" s="89">
        <v>3</v>
      </c>
      <c r="J271" s="110" t="s">
        <v>0</v>
      </c>
      <c r="K271" s="103">
        <v>1870</v>
      </c>
      <c r="L271" s="90">
        <f t="shared" si="118"/>
        <v>5610</v>
      </c>
      <c r="M271" s="7">
        <f t="shared" si="104"/>
        <v>1125133.3500000001</v>
      </c>
      <c r="N271" s="105" t="s">
        <v>802</v>
      </c>
      <c r="O271" s="88">
        <f>3</f>
        <v>3</v>
      </c>
      <c r="P271" s="91">
        <f t="shared" si="107"/>
        <v>0</v>
      </c>
      <c r="Q271" s="92" t="s">
        <v>803</v>
      </c>
      <c r="R271" s="92"/>
    </row>
    <row r="272" spans="1:18" ht="101.5" x14ac:dyDescent="0.35">
      <c r="A272" s="94">
        <v>44671</v>
      </c>
      <c r="B272" s="73">
        <f t="shared" ref="B272:B280" si="123">MONTH(A272)</f>
        <v>4</v>
      </c>
      <c r="C272" s="75">
        <f t="shared" ref="C272:C280" si="124">YEAR(A272)</f>
        <v>2022</v>
      </c>
      <c r="D272" s="123" t="s">
        <v>812</v>
      </c>
      <c r="E272" s="125" t="s">
        <v>686</v>
      </c>
      <c r="F272" s="107" t="s">
        <v>814</v>
      </c>
      <c r="G272" s="107" t="s">
        <v>814</v>
      </c>
      <c r="H272" s="111" t="s">
        <v>47</v>
      </c>
      <c r="I272" s="89">
        <v>15</v>
      </c>
      <c r="J272" s="110" t="s">
        <v>0</v>
      </c>
      <c r="K272" s="103">
        <v>1892</v>
      </c>
      <c r="L272" s="90">
        <f t="shared" si="118"/>
        <v>28380</v>
      </c>
      <c r="M272" s="7">
        <f t="shared" si="104"/>
        <v>1153513.3500000001</v>
      </c>
      <c r="N272" s="127" t="s">
        <v>872</v>
      </c>
      <c r="O272" s="88">
        <f>2+2+3+3+2+1+2</f>
        <v>15</v>
      </c>
      <c r="P272" s="91">
        <f t="shared" si="107"/>
        <v>0</v>
      </c>
      <c r="Q272" s="92" t="s">
        <v>873</v>
      </c>
      <c r="R272" s="92"/>
    </row>
    <row r="273" spans="1:18" ht="101.5" x14ac:dyDescent="0.35">
      <c r="A273" s="94">
        <v>44671</v>
      </c>
      <c r="B273" s="73">
        <f t="shared" si="123"/>
        <v>4</v>
      </c>
      <c r="C273" s="75">
        <f t="shared" si="124"/>
        <v>2022</v>
      </c>
      <c r="D273" s="123" t="s">
        <v>812</v>
      </c>
      <c r="E273" s="125" t="s">
        <v>686</v>
      </c>
      <c r="F273" s="107" t="s">
        <v>813</v>
      </c>
      <c r="G273" s="107" t="s">
        <v>813</v>
      </c>
      <c r="H273" s="111" t="s">
        <v>47</v>
      </c>
      <c r="I273" s="89">
        <v>20</v>
      </c>
      <c r="J273" s="110" t="s">
        <v>0</v>
      </c>
      <c r="K273" s="103">
        <v>1870</v>
      </c>
      <c r="L273" s="90">
        <f t="shared" si="118"/>
        <v>37400</v>
      </c>
      <c r="M273" s="7">
        <f t="shared" si="104"/>
        <v>1190913.3500000001</v>
      </c>
      <c r="N273" s="127" t="s">
        <v>837</v>
      </c>
      <c r="O273" s="88">
        <f>5+3+1+5+3+1+2</f>
        <v>20</v>
      </c>
      <c r="P273" s="91">
        <f t="shared" si="107"/>
        <v>0</v>
      </c>
      <c r="Q273" s="92" t="s">
        <v>838</v>
      </c>
      <c r="R273" s="92"/>
    </row>
    <row r="274" spans="1:18" ht="14.5" customHeight="1" x14ac:dyDescent="0.35">
      <c r="A274" s="94">
        <v>44673</v>
      </c>
      <c r="B274" s="73">
        <f t="shared" si="123"/>
        <v>4</v>
      </c>
      <c r="C274" s="75">
        <f t="shared" si="124"/>
        <v>2022</v>
      </c>
      <c r="D274" s="123"/>
      <c r="E274" s="125" t="s">
        <v>686</v>
      </c>
      <c r="F274" s="107" t="s">
        <v>687</v>
      </c>
      <c r="G274" s="107" t="s">
        <v>687</v>
      </c>
      <c r="H274" s="111" t="s">
        <v>51</v>
      </c>
      <c r="I274" s="89">
        <v>1</v>
      </c>
      <c r="J274" s="110" t="s">
        <v>0</v>
      </c>
      <c r="K274" s="103">
        <v>1870</v>
      </c>
      <c r="L274" s="90">
        <f t="shared" si="118"/>
        <v>1870</v>
      </c>
      <c r="M274" s="7">
        <f t="shared" si="104"/>
        <v>1192783.3500000001</v>
      </c>
      <c r="N274" s="105" t="s">
        <v>819</v>
      </c>
      <c r="O274" s="88">
        <v>1</v>
      </c>
      <c r="P274" s="91">
        <f t="shared" si="107"/>
        <v>0</v>
      </c>
      <c r="Q274" s="92" t="s">
        <v>820</v>
      </c>
      <c r="R274" s="92"/>
    </row>
    <row r="275" spans="1:18" ht="43.5" x14ac:dyDescent="0.35">
      <c r="A275" s="94">
        <v>44673</v>
      </c>
      <c r="B275" s="73">
        <f t="shared" si="123"/>
        <v>4</v>
      </c>
      <c r="C275" s="75">
        <f t="shared" si="124"/>
        <v>2022</v>
      </c>
      <c r="D275" s="123"/>
      <c r="E275" s="125" t="s">
        <v>686</v>
      </c>
      <c r="F275" s="107" t="s">
        <v>981</v>
      </c>
      <c r="G275" s="107" t="s">
        <v>981</v>
      </c>
      <c r="H275" s="111" t="s">
        <v>51</v>
      </c>
      <c r="I275" s="89">
        <v>3</v>
      </c>
      <c r="J275" s="110" t="s">
        <v>217</v>
      </c>
      <c r="K275" s="103">
        <v>370</v>
      </c>
      <c r="L275" s="90">
        <f t="shared" si="118"/>
        <v>1110</v>
      </c>
      <c r="M275" s="7">
        <f t="shared" si="104"/>
        <v>1193893.3500000001</v>
      </c>
      <c r="N275" s="127" t="s">
        <v>886</v>
      </c>
      <c r="O275" s="88">
        <f>1+1+1</f>
        <v>3</v>
      </c>
      <c r="P275" s="91">
        <f t="shared" si="107"/>
        <v>0</v>
      </c>
      <c r="Q275" s="92" t="s">
        <v>888</v>
      </c>
      <c r="R275" s="92"/>
    </row>
    <row r="276" spans="1:18" ht="145" x14ac:dyDescent="0.35">
      <c r="A276" s="94">
        <v>44673</v>
      </c>
      <c r="B276" s="73">
        <f t="shared" si="123"/>
        <v>4</v>
      </c>
      <c r="C276" s="75">
        <f t="shared" si="124"/>
        <v>2022</v>
      </c>
      <c r="D276" s="123"/>
      <c r="E276" s="125" t="s">
        <v>10</v>
      </c>
      <c r="F276" s="107" t="s">
        <v>28</v>
      </c>
      <c r="G276" s="107" t="s">
        <v>28</v>
      </c>
      <c r="H276" s="111" t="s">
        <v>47</v>
      </c>
      <c r="I276" s="89">
        <v>40</v>
      </c>
      <c r="J276" s="110" t="s">
        <v>217</v>
      </c>
      <c r="K276" s="103">
        <v>32.5</v>
      </c>
      <c r="L276" s="90">
        <f t="shared" si="118"/>
        <v>1300</v>
      </c>
      <c r="M276" s="7">
        <f t="shared" si="104"/>
        <v>1195193.3500000001</v>
      </c>
      <c r="N276" s="127" t="s">
        <v>878</v>
      </c>
      <c r="O276" s="88">
        <f>3+5+4+4+4+3+3+5+2+4+3</f>
        <v>40</v>
      </c>
      <c r="P276" s="91">
        <f t="shared" si="107"/>
        <v>0</v>
      </c>
      <c r="Q276" s="92" t="s">
        <v>879</v>
      </c>
      <c r="R276" s="92"/>
    </row>
    <row r="277" spans="1:18" ht="58" x14ac:dyDescent="0.35">
      <c r="A277" s="94">
        <v>44673</v>
      </c>
      <c r="B277" s="73">
        <f t="shared" si="123"/>
        <v>4</v>
      </c>
      <c r="C277" s="75">
        <f t="shared" si="124"/>
        <v>2022</v>
      </c>
      <c r="D277" s="123"/>
      <c r="E277" s="125" t="s">
        <v>10</v>
      </c>
      <c r="F277" s="107" t="s">
        <v>19</v>
      </c>
      <c r="G277" s="47" t="s">
        <v>19</v>
      </c>
      <c r="H277" s="111" t="s">
        <v>47</v>
      </c>
      <c r="I277" s="89">
        <v>20</v>
      </c>
      <c r="J277" s="110" t="s">
        <v>25</v>
      </c>
      <c r="K277" s="103">
        <v>95</v>
      </c>
      <c r="L277" s="90">
        <f t="shared" si="118"/>
        <v>1900</v>
      </c>
      <c r="M277" s="7">
        <f t="shared" si="104"/>
        <v>1197093.3500000001</v>
      </c>
      <c r="N277" s="127" t="s">
        <v>863</v>
      </c>
      <c r="O277" s="88">
        <f>2+12+2+4</f>
        <v>20</v>
      </c>
      <c r="P277" s="91">
        <f t="shared" si="107"/>
        <v>0</v>
      </c>
      <c r="Q277" s="92" t="s">
        <v>864</v>
      </c>
      <c r="R277" s="92"/>
    </row>
    <row r="278" spans="1:18" ht="72.5" x14ac:dyDescent="0.35">
      <c r="A278" s="94">
        <v>44673</v>
      </c>
      <c r="B278" s="73">
        <f t="shared" si="123"/>
        <v>4</v>
      </c>
      <c r="C278" s="75">
        <f t="shared" si="124"/>
        <v>2022</v>
      </c>
      <c r="D278" s="123"/>
      <c r="E278" s="125" t="s">
        <v>10</v>
      </c>
      <c r="F278" s="107" t="s">
        <v>815</v>
      </c>
      <c r="G278" s="47" t="s">
        <v>815</v>
      </c>
      <c r="H278" s="111" t="s">
        <v>47</v>
      </c>
      <c r="I278" s="89">
        <v>20</v>
      </c>
      <c r="J278" s="110" t="s">
        <v>1</v>
      </c>
      <c r="K278" s="103">
        <v>288</v>
      </c>
      <c r="L278" s="90">
        <f t="shared" si="118"/>
        <v>5760</v>
      </c>
      <c r="M278" s="7">
        <f t="shared" si="104"/>
        <v>1202853.3500000001</v>
      </c>
      <c r="N278" s="127" t="s">
        <v>844</v>
      </c>
      <c r="O278" s="88">
        <f>4+2+5+6+3</f>
        <v>20</v>
      </c>
      <c r="P278" s="91">
        <f t="shared" si="107"/>
        <v>0</v>
      </c>
      <c r="Q278" s="92" t="s">
        <v>845</v>
      </c>
      <c r="R278" s="92"/>
    </row>
    <row r="279" spans="1:18" ht="43.5" x14ac:dyDescent="0.35">
      <c r="A279" s="94">
        <v>44673</v>
      </c>
      <c r="B279" s="73">
        <f t="shared" si="123"/>
        <v>4</v>
      </c>
      <c r="C279" s="75">
        <f t="shared" si="124"/>
        <v>2022</v>
      </c>
      <c r="D279" s="123"/>
      <c r="E279" s="125" t="s">
        <v>686</v>
      </c>
      <c r="F279" s="107" t="s">
        <v>765</v>
      </c>
      <c r="G279" s="107" t="s">
        <v>765</v>
      </c>
      <c r="H279" s="111" t="s">
        <v>51</v>
      </c>
      <c r="I279" s="89">
        <v>1</v>
      </c>
      <c r="J279" s="110" t="s">
        <v>18</v>
      </c>
      <c r="K279" s="103">
        <v>650</v>
      </c>
      <c r="L279" s="90">
        <f t="shared" si="118"/>
        <v>650</v>
      </c>
      <c r="M279" s="7">
        <f t="shared" si="104"/>
        <v>1203503.3500000001</v>
      </c>
      <c r="N279" s="105" t="s">
        <v>827</v>
      </c>
      <c r="O279" s="88">
        <v>1</v>
      </c>
      <c r="P279" s="91">
        <f t="shared" si="107"/>
        <v>0</v>
      </c>
      <c r="Q279" s="92" t="s">
        <v>828</v>
      </c>
      <c r="R279" s="92"/>
    </row>
    <row r="280" spans="1:18" ht="43.5" x14ac:dyDescent="0.35">
      <c r="A280" s="94">
        <v>44678</v>
      </c>
      <c r="B280" s="73">
        <f t="shared" si="123"/>
        <v>4</v>
      </c>
      <c r="C280" s="75">
        <f t="shared" si="124"/>
        <v>2022</v>
      </c>
      <c r="D280" s="123"/>
      <c r="E280" s="125" t="s">
        <v>10</v>
      </c>
      <c r="F280" s="107" t="s">
        <v>816</v>
      </c>
      <c r="G280" s="47" t="s">
        <v>816</v>
      </c>
      <c r="H280" s="111" t="s">
        <v>47</v>
      </c>
      <c r="I280" s="89">
        <v>10</v>
      </c>
      <c r="J280" s="110" t="s">
        <v>0</v>
      </c>
      <c r="K280" s="103">
        <v>1870</v>
      </c>
      <c r="L280" s="90">
        <f t="shared" si="118"/>
        <v>18700</v>
      </c>
      <c r="M280" s="7">
        <f t="shared" si="104"/>
        <v>1222203.3500000001</v>
      </c>
      <c r="N280" s="127" t="s">
        <v>848</v>
      </c>
      <c r="O280" s="88">
        <f>1+4+2+3</f>
        <v>10</v>
      </c>
      <c r="P280" s="91">
        <f t="shared" si="107"/>
        <v>0</v>
      </c>
      <c r="Q280" s="92" t="s">
        <v>849</v>
      </c>
      <c r="R280" s="92"/>
    </row>
    <row r="281" spans="1:18" ht="87" x14ac:dyDescent="0.35">
      <c r="A281" s="94">
        <v>44678</v>
      </c>
      <c r="B281" s="73">
        <f t="shared" ref="B281:B289" si="125">MONTH(A281)</f>
        <v>4</v>
      </c>
      <c r="C281" s="75">
        <f t="shared" ref="C281:C289" si="126">YEAR(A281)</f>
        <v>2022</v>
      </c>
      <c r="D281" s="123"/>
      <c r="E281" s="125" t="s">
        <v>10</v>
      </c>
      <c r="F281" s="107" t="s">
        <v>19</v>
      </c>
      <c r="G281" s="47" t="s">
        <v>19</v>
      </c>
      <c r="H281" s="111" t="s">
        <v>47</v>
      </c>
      <c r="I281" s="89">
        <v>20</v>
      </c>
      <c r="J281" s="110" t="s">
        <v>25</v>
      </c>
      <c r="K281" s="103">
        <v>95</v>
      </c>
      <c r="L281" s="90">
        <f t="shared" si="118"/>
        <v>1900</v>
      </c>
      <c r="M281" s="7">
        <f t="shared" si="104"/>
        <v>1224103.3500000001</v>
      </c>
      <c r="N281" s="127" t="s">
        <v>973</v>
      </c>
      <c r="O281" s="88">
        <f>2+4+4+2+4+4</f>
        <v>20</v>
      </c>
      <c r="P281" s="91">
        <f t="shared" si="107"/>
        <v>0</v>
      </c>
      <c r="Q281" s="92" t="s">
        <v>974</v>
      </c>
      <c r="R281" s="92"/>
    </row>
    <row r="282" spans="1:18" ht="87" x14ac:dyDescent="0.35">
      <c r="A282" s="94">
        <v>44678</v>
      </c>
      <c r="B282" s="73">
        <f t="shared" si="125"/>
        <v>4</v>
      </c>
      <c r="C282" s="75">
        <f t="shared" si="126"/>
        <v>2022</v>
      </c>
      <c r="D282" s="123"/>
      <c r="E282" s="125" t="s">
        <v>10</v>
      </c>
      <c r="F282" s="107" t="s">
        <v>900</v>
      </c>
      <c r="G282" s="47" t="s">
        <v>900</v>
      </c>
      <c r="H282" s="111" t="s">
        <v>47</v>
      </c>
      <c r="I282" s="89">
        <v>20</v>
      </c>
      <c r="J282" s="110" t="s">
        <v>1</v>
      </c>
      <c r="K282" s="103">
        <v>288</v>
      </c>
      <c r="L282" s="90">
        <f t="shared" si="118"/>
        <v>5760</v>
      </c>
      <c r="M282" s="7">
        <f t="shared" si="104"/>
        <v>1229863.3500000001</v>
      </c>
      <c r="N282" s="127" t="s">
        <v>898</v>
      </c>
      <c r="O282" s="88">
        <f>1+5+1+3+1+6+3</f>
        <v>20</v>
      </c>
      <c r="P282" s="91">
        <f t="shared" si="107"/>
        <v>0</v>
      </c>
      <c r="Q282" s="92" t="s">
        <v>899</v>
      </c>
      <c r="R282" s="92"/>
    </row>
    <row r="283" spans="1:18" ht="72.5" x14ac:dyDescent="0.35">
      <c r="A283" s="94">
        <v>44678</v>
      </c>
      <c r="B283" s="73">
        <f t="shared" si="125"/>
        <v>4</v>
      </c>
      <c r="C283" s="75">
        <f t="shared" si="126"/>
        <v>2022</v>
      </c>
      <c r="D283" s="123"/>
      <c r="E283" s="125" t="s">
        <v>686</v>
      </c>
      <c r="F283" s="107" t="s">
        <v>813</v>
      </c>
      <c r="G283" s="47" t="s">
        <v>813</v>
      </c>
      <c r="H283" s="111" t="s">
        <v>47</v>
      </c>
      <c r="I283" s="89">
        <v>5</v>
      </c>
      <c r="J283" s="110" t="s">
        <v>0</v>
      </c>
      <c r="K283" s="103">
        <v>1870</v>
      </c>
      <c r="L283" s="90">
        <f t="shared" si="118"/>
        <v>9350</v>
      </c>
      <c r="M283" s="7">
        <f t="shared" si="104"/>
        <v>1239213.3500000001</v>
      </c>
      <c r="N283" s="127" t="s">
        <v>881</v>
      </c>
      <c r="O283" s="88">
        <f>1+1+1+1+1</f>
        <v>5</v>
      </c>
      <c r="P283" s="91">
        <f t="shared" si="107"/>
        <v>0</v>
      </c>
      <c r="Q283" s="92" t="s">
        <v>882</v>
      </c>
      <c r="R283" s="92"/>
    </row>
    <row r="284" spans="1:18" ht="43.5" x14ac:dyDescent="0.35">
      <c r="A284" s="94">
        <v>44678</v>
      </c>
      <c r="B284" s="73">
        <f t="shared" si="125"/>
        <v>4</v>
      </c>
      <c r="C284" s="75">
        <f t="shared" si="126"/>
        <v>2022</v>
      </c>
      <c r="D284" s="123"/>
      <c r="E284" s="125" t="s">
        <v>686</v>
      </c>
      <c r="F284" s="107" t="s">
        <v>729</v>
      </c>
      <c r="G284" s="47" t="s">
        <v>729</v>
      </c>
      <c r="H284" s="111" t="s">
        <v>47</v>
      </c>
      <c r="I284" s="89">
        <v>20</v>
      </c>
      <c r="J284" s="110" t="s">
        <v>1</v>
      </c>
      <c r="K284" s="103">
        <v>276</v>
      </c>
      <c r="L284" s="90">
        <f t="shared" si="118"/>
        <v>5520</v>
      </c>
      <c r="M284" s="7">
        <f t="shared" si="104"/>
        <v>1244733.3500000001</v>
      </c>
      <c r="N284" s="127" t="s">
        <v>839</v>
      </c>
      <c r="O284" s="88">
        <f>4+12+4</f>
        <v>20</v>
      </c>
      <c r="P284" s="91">
        <f t="shared" si="107"/>
        <v>0</v>
      </c>
      <c r="Q284" s="92" t="s">
        <v>840</v>
      </c>
      <c r="R284" s="92"/>
    </row>
    <row r="285" spans="1:18" ht="58" x14ac:dyDescent="0.35">
      <c r="A285" s="94">
        <v>44678</v>
      </c>
      <c r="B285" s="73">
        <f t="shared" si="125"/>
        <v>4</v>
      </c>
      <c r="C285" s="75">
        <f t="shared" si="126"/>
        <v>2022</v>
      </c>
      <c r="D285" s="123"/>
      <c r="E285" s="125" t="s">
        <v>686</v>
      </c>
      <c r="F285" s="107" t="s">
        <v>765</v>
      </c>
      <c r="G285" s="47" t="s">
        <v>765</v>
      </c>
      <c r="H285" s="111" t="s">
        <v>47</v>
      </c>
      <c r="I285" s="89">
        <v>4</v>
      </c>
      <c r="J285" s="110" t="s">
        <v>18</v>
      </c>
      <c r="K285" s="103">
        <v>650</v>
      </c>
      <c r="L285" s="90">
        <f t="shared" si="118"/>
        <v>2600</v>
      </c>
      <c r="M285" s="7">
        <f t="shared" si="104"/>
        <v>1247333.3500000001</v>
      </c>
      <c r="N285" s="127" t="s">
        <v>865</v>
      </c>
      <c r="O285" s="88">
        <f>1+1+1+1</f>
        <v>4</v>
      </c>
      <c r="P285" s="91">
        <f t="shared" si="107"/>
        <v>0</v>
      </c>
      <c r="Q285" s="92" t="s">
        <v>866</v>
      </c>
      <c r="R285" s="92"/>
    </row>
    <row r="286" spans="1:18" ht="43.5" x14ac:dyDescent="0.35">
      <c r="A286" s="94">
        <v>44680</v>
      </c>
      <c r="B286" s="73">
        <f t="shared" si="125"/>
        <v>4</v>
      </c>
      <c r="C286" s="75">
        <f t="shared" si="126"/>
        <v>2022</v>
      </c>
      <c r="D286" s="123"/>
      <c r="E286" s="125" t="s">
        <v>686</v>
      </c>
      <c r="F286" s="107" t="s">
        <v>818</v>
      </c>
      <c r="G286" s="47" t="s">
        <v>818</v>
      </c>
      <c r="H286" s="111" t="s">
        <v>47</v>
      </c>
      <c r="I286" s="89">
        <v>1</v>
      </c>
      <c r="J286" s="110" t="s">
        <v>817</v>
      </c>
      <c r="K286" s="103">
        <v>1092.3</v>
      </c>
      <c r="L286" s="90">
        <f t="shared" si="118"/>
        <v>1092.3</v>
      </c>
      <c r="M286" s="7">
        <f t="shared" si="104"/>
        <v>1248425.6500000001</v>
      </c>
      <c r="N286" s="105" t="s">
        <v>833</v>
      </c>
      <c r="O286" s="88">
        <v>1</v>
      </c>
      <c r="P286" s="91">
        <f t="shared" si="107"/>
        <v>0</v>
      </c>
      <c r="Q286" s="92" t="s">
        <v>834</v>
      </c>
      <c r="R286" s="92"/>
    </row>
    <row r="287" spans="1:18" ht="43.5" x14ac:dyDescent="0.35">
      <c r="A287" s="94">
        <v>44687</v>
      </c>
      <c r="B287" s="73">
        <f t="shared" si="125"/>
        <v>5</v>
      </c>
      <c r="C287" s="75">
        <f t="shared" si="126"/>
        <v>2022</v>
      </c>
      <c r="D287" s="123"/>
      <c r="E287" s="125" t="s">
        <v>686</v>
      </c>
      <c r="F287" s="107" t="s">
        <v>818</v>
      </c>
      <c r="G287" s="47" t="s">
        <v>818</v>
      </c>
      <c r="H287" s="111" t="s">
        <v>47</v>
      </c>
      <c r="I287" s="89">
        <v>1</v>
      </c>
      <c r="J287" s="110" t="s">
        <v>817</v>
      </c>
      <c r="K287" s="103">
        <v>1092.3</v>
      </c>
      <c r="L287" s="90">
        <f t="shared" ref="L287:L289" si="127">SUM(I287*K287)</f>
        <v>1092.3</v>
      </c>
      <c r="M287" s="7">
        <f t="shared" ref="M287:M289" si="128">SUM(M286+L287)</f>
        <v>1249517.9500000002</v>
      </c>
      <c r="N287" s="105" t="s">
        <v>846</v>
      </c>
      <c r="O287" s="88">
        <v>1</v>
      </c>
      <c r="P287" s="91">
        <f t="shared" si="107"/>
        <v>0</v>
      </c>
      <c r="Q287" s="92" t="s">
        <v>847</v>
      </c>
      <c r="R287" s="92"/>
    </row>
    <row r="288" spans="1:18" ht="29" x14ac:dyDescent="0.35">
      <c r="A288" s="94">
        <v>44688</v>
      </c>
      <c r="B288" s="73">
        <f t="shared" si="125"/>
        <v>5</v>
      </c>
      <c r="C288" s="75">
        <f t="shared" si="126"/>
        <v>2022</v>
      </c>
      <c r="D288" s="123"/>
      <c r="E288" s="125" t="s">
        <v>686</v>
      </c>
      <c r="F288" s="107" t="s">
        <v>729</v>
      </c>
      <c r="G288" s="47" t="s">
        <v>729</v>
      </c>
      <c r="H288" s="111" t="s">
        <v>51</v>
      </c>
      <c r="I288" s="89">
        <v>20</v>
      </c>
      <c r="J288" s="110" t="s">
        <v>1</v>
      </c>
      <c r="K288" s="103">
        <v>276</v>
      </c>
      <c r="L288" s="90">
        <f t="shared" si="127"/>
        <v>5520</v>
      </c>
      <c r="M288" s="7">
        <f t="shared" si="128"/>
        <v>1255037.9500000002</v>
      </c>
      <c r="N288" s="105" t="s">
        <v>850</v>
      </c>
      <c r="O288" s="88">
        <v>20</v>
      </c>
      <c r="P288" s="91">
        <f t="shared" si="107"/>
        <v>0</v>
      </c>
      <c r="Q288" s="92" t="s">
        <v>851</v>
      </c>
      <c r="R288" s="92"/>
    </row>
    <row r="289" spans="1:18" ht="58" x14ac:dyDescent="0.35">
      <c r="A289" s="94">
        <v>44691</v>
      </c>
      <c r="B289" s="73">
        <f t="shared" si="125"/>
        <v>5</v>
      </c>
      <c r="C289" s="75">
        <f t="shared" si="126"/>
        <v>2022</v>
      </c>
      <c r="D289" s="123"/>
      <c r="E289" s="125" t="s">
        <v>686</v>
      </c>
      <c r="F289" s="107" t="s">
        <v>729</v>
      </c>
      <c r="G289" s="47" t="s">
        <v>729</v>
      </c>
      <c r="H289" s="111" t="s">
        <v>47</v>
      </c>
      <c r="I289" s="89">
        <v>20</v>
      </c>
      <c r="J289" s="110" t="s">
        <v>1</v>
      </c>
      <c r="K289" s="103">
        <v>276</v>
      </c>
      <c r="L289" s="90">
        <f t="shared" si="127"/>
        <v>5520</v>
      </c>
      <c r="M289" s="7">
        <f t="shared" si="128"/>
        <v>1260557.9500000002</v>
      </c>
      <c r="N289" s="127" t="s">
        <v>883</v>
      </c>
      <c r="O289" s="88">
        <f>3+10+5+2</f>
        <v>20</v>
      </c>
      <c r="P289" s="91">
        <f t="shared" si="107"/>
        <v>0</v>
      </c>
      <c r="Q289" s="92" t="s">
        <v>884</v>
      </c>
      <c r="R289" s="92"/>
    </row>
    <row r="290" spans="1:18" ht="72.5" x14ac:dyDescent="0.35">
      <c r="A290" s="94">
        <v>44691</v>
      </c>
      <c r="B290" s="73">
        <f t="shared" ref="B290:B295" si="129">MONTH(A290)</f>
        <v>5</v>
      </c>
      <c r="C290" s="75">
        <f t="shared" ref="C290:C295" si="130">YEAR(A290)</f>
        <v>2022</v>
      </c>
      <c r="D290" s="123" t="s">
        <v>890</v>
      </c>
      <c r="E290" s="125" t="s">
        <v>686</v>
      </c>
      <c r="F290" s="107" t="s">
        <v>728</v>
      </c>
      <c r="G290" s="47" t="s">
        <v>728</v>
      </c>
      <c r="H290" s="111" t="s">
        <v>47</v>
      </c>
      <c r="I290" s="89">
        <v>16</v>
      </c>
      <c r="J290" s="110" t="s">
        <v>1</v>
      </c>
      <c r="K290" s="103">
        <v>552</v>
      </c>
      <c r="L290" s="90">
        <f t="shared" ref="L290:L357" si="131">SUM(I290*K290)</f>
        <v>8832</v>
      </c>
      <c r="M290" s="7">
        <f t="shared" ref="M290:M355" si="132">SUM(M289+L290)</f>
        <v>1269389.9500000002</v>
      </c>
      <c r="N290" s="127" t="s">
        <v>874</v>
      </c>
      <c r="O290" s="88">
        <f>2+3+4+2+5</f>
        <v>16</v>
      </c>
      <c r="P290" s="91">
        <f t="shared" si="107"/>
        <v>0</v>
      </c>
      <c r="Q290" s="92" t="s">
        <v>875</v>
      </c>
      <c r="R290" s="92"/>
    </row>
    <row r="291" spans="1:18" ht="29" x14ac:dyDescent="0.35">
      <c r="A291" s="94">
        <v>44691</v>
      </c>
      <c r="B291" s="73">
        <f t="shared" si="129"/>
        <v>5</v>
      </c>
      <c r="C291" s="75">
        <f t="shared" si="130"/>
        <v>2022</v>
      </c>
      <c r="D291" s="123" t="s">
        <v>889</v>
      </c>
      <c r="E291" s="125" t="s">
        <v>686</v>
      </c>
      <c r="F291" s="107" t="s">
        <v>687</v>
      </c>
      <c r="G291" s="47" t="s">
        <v>687</v>
      </c>
      <c r="H291" s="111" t="s">
        <v>51</v>
      </c>
      <c r="I291" s="89">
        <v>1</v>
      </c>
      <c r="J291" s="110" t="s">
        <v>0</v>
      </c>
      <c r="K291" s="103">
        <v>1848</v>
      </c>
      <c r="L291" s="90">
        <f t="shared" si="131"/>
        <v>1848</v>
      </c>
      <c r="M291" s="7">
        <f t="shared" si="132"/>
        <v>1271237.9500000002</v>
      </c>
      <c r="N291" s="105" t="s">
        <v>852</v>
      </c>
      <c r="O291" s="88">
        <v>1</v>
      </c>
      <c r="P291" s="91">
        <f t="shared" si="107"/>
        <v>0</v>
      </c>
      <c r="Q291" s="92" t="s">
        <v>853</v>
      </c>
      <c r="R291" s="92"/>
    </row>
    <row r="292" spans="1:18" ht="14.5" customHeight="1" x14ac:dyDescent="0.35">
      <c r="A292" s="94">
        <v>44691</v>
      </c>
      <c r="B292" s="73">
        <f t="shared" si="129"/>
        <v>5</v>
      </c>
      <c r="C292" s="75">
        <f t="shared" si="130"/>
        <v>2022</v>
      </c>
      <c r="D292" s="123" t="s">
        <v>889</v>
      </c>
      <c r="E292" s="125" t="s">
        <v>686</v>
      </c>
      <c r="F292" s="107" t="s">
        <v>841</v>
      </c>
      <c r="G292" s="47" t="s">
        <v>841</v>
      </c>
      <c r="H292" s="111" t="s">
        <v>51</v>
      </c>
      <c r="I292" s="89">
        <v>2</v>
      </c>
      <c r="J292" s="110" t="s">
        <v>216</v>
      </c>
      <c r="K292" s="103">
        <v>35</v>
      </c>
      <c r="L292" s="90">
        <f t="shared" si="131"/>
        <v>70</v>
      </c>
      <c r="M292" s="7">
        <f t="shared" si="132"/>
        <v>1271307.9500000002</v>
      </c>
      <c r="N292" s="105" t="s">
        <v>859</v>
      </c>
      <c r="O292" s="88">
        <v>2</v>
      </c>
      <c r="P292" s="91">
        <f t="shared" si="107"/>
        <v>0</v>
      </c>
      <c r="Q292" s="92" t="s">
        <v>854</v>
      </c>
      <c r="R292" s="92"/>
    </row>
    <row r="293" spans="1:18" ht="29" x14ac:dyDescent="0.35">
      <c r="A293" s="94">
        <v>44691</v>
      </c>
      <c r="B293" s="73">
        <f t="shared" si="129"/>
        <v>5</v>
      </c>
      <c r="C293" s="75">
        <f t="shared" si="130"/>
        <v>2022</v>
      </c>
      <c r="D293" s="123" t="s">
        <v>889</v>
      </c>
      <c r="E293" s="125" t="s">
        <v>686</v>
      </c>
      <c r="F293" s="107" t="s">
        <v>843</v>
      </c>
      <c r="G293" s="47" t="s">
        <v>843</v>
      </c>
      <c r="H293" s="111" t="s">
        <v>51</v>
      </c>
      <c r="I293" s="89">
        <v>1</v>
      </c>
      <c r="J293" s="110" t="s">
        <v>125</v>
      </c>
      <c r="K293" s="103">
        <v>330</v>
      </c>
      <c r="L293" s="90">
        <f t="shared" si="131"/>
        <v>330</v>
      </c>
      <c r="M293" s="7">
        <f t="shared" si="132"/>
        <v>1271637.9500000002</v>
      </c>
      <c r="N293" s="105" t="s">
        <v>859</v>
      </c>
      <c r="O293" s="88">
        <v>1</v>
      </c>
      <c r="P293" s="91">
        <f t="shared" si="107"/>
        <v>0</v>
      </c>
      <c r="Q293" s="92" t="s">
        <v>860</v>
      </c>
      <c r="R293" s="92"/>
    </row>
    <row r="294" spans="1:18" ht="29" x14ac:dyDescent="0.35">
      <c r="A294" s="94">
        <v>44691</v>
      </c>
      <c r="B294" s="73">
        <f t="shared" si="129"/>
        <v>5</v>
      </c>
      <c r="C294" s="75">
        <f t="shared" si="130"/>
        <v>2022</v>
      </c>
      <c r="D294" s="123" t="s">
        <v>889</v>
      </c>
      <c r="E294" s="125" t="s">
        <v>686</v>
      </c>
      <c r="F294" s="107" t="s">
        <v>842</v>
      </c>
      <c r="G294" s="107" t="s">
        <v>842</v>
      </c>
      <c r="H294" s="111" t="s">
        <v>51</v>
      </c>
      <c r="I294" s="89">
        <v>1</v>
      </c>
      <c r="J294" s="110" t="s">
        <v>18</v>
      </c>
      <c r="K294" s="103">
        <v>248</v>
      </c>
      <c r="L294" s="90">
        <f t="shared" si="131"/>
        <v>248</v>
      </c>
      <c r="M294" s="7">
        <f t="shared" si="132"/>
        <v>1271885.9500000002</v>
      </c>
      <c r="N294" s="105" t="s">
        <v>859</v>
      </c>
      <c r="O294" s="88">
        <v>1</v>
      </c>
      <c r="P294" s="91">
        <f t="shared" si="107"/>
        <v>0</v>
      </c>
      <c r="Q294" s="92" t="s">
        <v>860</v>
      </c>
      <c r="R294" s="92"/>
    </row>
    <row r="295" spans="1:18" ht="29" x14ac:dyDescent="0.35">
      <c r="A295" s="94">
        <v>44699</v>
      </c>
      <c r="B295" s="73">
        <f t="shared" si="129"/>
        <v>5</v>
      </c>
      <c r="C295" s="75">
        <f t="shared" si="130"/>
        <v>2022</v>
      </c>
      <c r="D295" s="123" t="s">
        <v>891</v>
      </c>
      <c r="E295" s="125" t="s">
        <v>686</v>
      </c>
      <c r="F295" s="107" t="s">
        <v>856</v>
      </c>
      <c r="G295" s="107" t="s">
        <v>856</v>
      </c>
      <c r="H295" s="111" t="s">
        <v>51</v>
      </c>
      <c r="I295" s="89">
        <v>1</v>
      </c>
      <c r="J295" s="110" t="s">
        <v>125</v>
      </c>
      <c r="K295" s="103">
        <v>120</v>
      </c>
      <c r="L295" s="90">
        <f t="shared" si="131"/>
        <v>120</v>
      </c>
      <c r="M295" s="7">
        <f>SUM(M294+L295)</f>
        <v>1272005.9500000002</v>
      </c>
      <c r="N295" s="105" t="s">
        <v>857</v>
      </c>
      <c r="O295" s="88">
        <v>1</v>
      </c>
      <c r="P295" s="91">
        <f t="shared" si="107"/>
        <v>0</v>
      </c>
      <c r="Q295" s="92" t="s">
        <v>855</v>
      </c>
      <c r="R295" s="92" t="s">
        <v>858</v>
      </c>
    </row>
    <row r="296" spans="1:18" ht="72.5" x14ac:dyDescent="0.35">
      <c r="A296" s="94">
        <v>44694</v>
      </c>
      <c r="B296" s="73">
        <f t="shared" ref="B296:B300" si="133">MONTH(A296)</f>
        <v>5</v>
      </c>
      <c r="C296" s="75">
        <f t="shared" ref="C296:C300" si="134">YEAR(A296)</f>
        <v>2022</v>
      </c>
      <c r="D296" s="123"/>
      <c r="E296" s="125" t="s">
        <v>429</v>
      </c>
      <c r="F296" s="107" t="s">
        <v>862</v>
      </c>
      <c r="G296" s="47" t="s">
        <v>862</v>
      </c>
      <c r="H296" s="111" t="s">
        <v>51</v>
      </c>
      <c r="I296" s="89">
        <v>20</v>
      </c>
      <c r="J296" s="110" t="s">
        <v>1</v>
      </c>
      <c r="K296" s="103">
        <v>208</v>
      </c>
      <c r="L296" s="90">
        <f t="shared" si="131"/>
        <v>4160</v>
      </c>
      <c r="M296" s="7">
        <f t="shared" si="132"/>
        <v>1276165.9500000002</v>
      </c>
      <c r="N296" s="127" t="s">
        <v>885</v>
      </c>
      <c r="O296" s="88">
        <f>5+3+5+5+2</f>
        <v>20</v>
      </c>
      <c r="P296" s="91">
        <f t="shared" si="107"/>
        <v>0</v>
      </c>
      <c r="Q296" s="92" t="s">
        <v>887</v>
      </c>
      <c r="R296" s="92"/>
    </row>
    <row r="297" spans="1:18" ht="145" x14ac:dyDescent="0.35">
      <c r="A297" s="94">
        <v>44694</v>
      </c>
      <c r="B297" s="73">
        <f t="shared" si="133"/>
        <v>5</v>
      </c>
      <c r="C297" s="75">
        <f t="shared" si="134"/>
        <v>2022</v>
      </c>
      <c r="D297" s="123"/>
      <c r="E297" s="125" t="s">
        <v>429</v>
      </c>
      <c r="F297" s="107" t="s">
        <v>763</v>
      </c>
      <c r="G297" s="47" t="s">
        <v>763</v>
      </c>
      <c r="H297" s="111" t="s">
        <v>51</v>
      </c>
      <c r="I297" s="89">
        <v>24</v>
      </c>
      <c r="J297" s="110" t="s">
        <v>25</v>
      </c>
      <c r="K297" s="103">
        <v>55</v>
      </c>
      <c r="L297" s="90">
        <f t="shared" si="131"/>
        <v>1320</v>
      </c>
      <c r="M297" s="7">
        <f t="shared" si="132"/>
        <v>1277485.9500000002</v>
      </c>
      <c r="N297" s="127" t="s">
        <v>1025</v>
      </c>
      <c r="O297" s="88">
        <f>2+1+1+4+1+1+4+1+2+4+3</f>
        <v>24</v>
      </c>
      <c r="P297" s="91">
        <f t="shared" si="107"/>
        <v>0</v>
      </c>
      <c r="Q297" s="92" t="s">
        <v>1026</v>
      </c>
      <c r="R297" s="92"/>
    </row>
    <row r="298" spans="1:18" ht="72.5" x14ac:dyDescent="0.35">
      <c r="A298" s="94">
        <v>44694</v>
      </c>
      <c r="B298" s="73">
        <f t="shared" si="133"/>
        <v>5</v>
      </c>
      <c r="C298" s="75">
        <f t="shared" si="134"/>
        <v>2022</v>
      </c>
      <c r="D298" s="123"/>
      <c r="E298" s="125" t="s">
        <v>10</v>
      </c>
      <c r="F298" s="107" t="s">
        <v>64</v>
      </c>
      <c r="G298" s="47" t="s">
        <v>64</v>
      </c>
      <c r="H298" s="111" t="s">
        <v>47</v>
      </c>
      <c r="I298" s="89">
        <v>15</v>
      </c>
      <c r="J298" s="110" t="s">
        <v>0</v>
      </c>
      <c r="K298" s="103">
        <v>1870</v>
      </c>
      <c r="L298" s="90">
        <f t="shared" si="131"/>
        <v>28050</v>
      </c>
      <c r="M298" s="7">
        <f t="shared" si="132"/>
        <v>1305535.9500000002</v>
      </c>
      <c r="N298" s="127" t="s">
        <v>901</v>
      </c>
      <c r="O298" s="88">
        <f>2+4+2+1+4+2</f>
        <v>15</v>
      </c>
      <c r="P298" s="91">
        <f t="shared" si="107"/>
        <v>0</v>
      </c>
      <c r="Q298" s="92" t="s">
        <v>902</v>
      </c>
      <c r="R298" s="92"/>
    </row>
    <row r="299" spans="1:18" ht="29" x14ac:dyDescent="0.35">
      <c r="A299" s="94">
        <v>44698</v>
      </c>
      <c r="B299" s="73">
        <f t="shared" ref="B299" si="135">MONTH(A299)</f>
        <v>5</v>
      </c>
      <c r="C299" s="75">
        <f t="shared" ref="C299" si="136">YEAR(A299)</f>
        <v>2022</v>
      </c>
      <c r="D299" s="123"/>
      <c r="E299" s="125" t="s">
        <v>10</v>
      </c>
      <c r="F299" s="107" t="s">
        <v>895</v>
      </c>
      <c r="G299" s="107" t="s">
        <v>895</v>
      </c>
      <c r="H299" s="111" t="s">
        <v>47</v>
      </c>
      <c r="I299" s="89">
        <v>15</v>
      </c>
      <c r="J299" s="110" t="s">
        <v>1</v>
      </c>
      <c r="K299" s="103">
        <v>276</v>
      </c>
      <c r="L299" s="90">
        <f t="shared" si="131"/>
        <v>4140</v>
      </c>
      <c r="M299" s="7">
        <f t="shared" si="132"/>
        <v>1309675.9500000002</v>
      </c>
      <c r="N299" s="127" t="s">
        <v>1072</v>
      </c>
      <c r="O299" s="88">
        <f>1+1</f>
        <v>2</v>
      </c>
      <c r="P299" s="91">
        <f t="shared" si="107"/>
        <v>13</v>
      </c>
      <c r="Q299" s="92" t="s">
        <v>1073</v>
      </c>
      <c r="R299" s="92"/>
    </row>
    <row r="300" spans="1:18" ht="43.5" x14ac:dyDescent="0.35">
      <c r="A300" s="94">
        <v>44699</v>
      </c>
      <c r="B300" s="73">
        <f t="shared" si="133"/>
        <v>5</v>
      </c>
      <c r="C300" s="75">
        <f t="shared" si="134"/>
        <v>2022</v>
      </c>
      <c r="D300" s="123" t="s">
        <v>891</v>
      </c>
      <c r="E300" s="125" t="s">
        <v>686</v>
      </c>
      <c r="F300" s="107" t="s">
        <v>765</v>
      </c>
      <c r="G300" s="47" t="s">
        <v>765</v>
      </c>
      <c r="H300" s="111" t="s">
        <v>51</v>
      </c>
      <c r="I300" s="89">
        <v>1</v>
      </c>
      <c r="J300" s="110" t="s">
        <v>18</v>
      </c>
      <c r="K300" s="103">
        <v>650</v>
      </c>
      <c r="L300" s="90">
        <f t="shared" si="131"/>
        <v>650</v>
      </c>
      <c r="M300" s="7">
        <f t="shared" si="132"/>
        <v>1310325.9500000002</v>
      </c>
      <c r="N300" s="105" t="s">
        <v>867</v>
      </c>
      <c r="O300" s="88">
        <v>1</v>
      </c>
      <c r="P300" s="91">
        <f t="shared" si="107"/>
        <v>0</v>
      </c>
      <c r="Q300" s="92" t="s">
        <v>868</v>
      </c>
      <c r="R300" s="92"/>
    </row>
    <row r="301" spans="1:18" ht="29" x14ac:dyDescent="0.35">
      <c r="A301" s="94">
        <v>44699</v>
      </c>
      <c r="B301" s="73">
        <f t="shared" ref="B301:B303" si="137">MONTH(A301)</f>
        <v>5</v>
      </c>
      <c r="C301" s="75">
        <f t="shared" ref="C301:C303" si="138">YEAR(A301)</f>
        <v>2022</v>
      </c>
      <c r="D301" s="123" t="s">
        <v>891</v>
      </c>
      <c r="E301" s="125" t="s">
        <v>686</v>
      </c>
      <c r="F301" s="107" t="s">
        <v>869</v>
      </c>
      <c r="G301" s="107" t="s">
        <v>869</v>
      </c>
      <c r="H301" s="111" t="s">
        <v>51</v>
      </c>
      <c r="I301" s="89">
        <v>1</v>
      </c>
      <c r="J301" s="110" t="s">
        <v>125</v>
      </c>
      <c r="K301" s="103">
        <v>115</v>
      </c>
      <c r="L301" s="90">
        <f t="shared" si="131"/>
        <v>115</v>
      </c>
      <c r="M301" s="7">
        <f t="shared" si="132"/>
        <v>1310440.9500000002</v>
      </c>
      <c r="N301" s="105" t="s">
        <v>876</v>
      </c>
      <c r="O301" s="88">
        <v>1</v>
      </c>
      <c r="P301" s="91">
        <f t="shared" si="107"/>
        <v>0</v>
      </c>
      <c r="Q301" s="92" t="s">
        <v>877</v>
      </c>
      <c r="R301" s="92"/>
    </row>
    <row r="302" spans="1:18" ht="72.5" x14ac:dyDescent="0.35">
      <c r="A302" s="94">
        <v>44699</v>
      </c>
      <c r="B302" s="73">
        <f t="shared" si="137"/>
        <v>5</v>
      </c>
      <c r="C302" s="75">
        <f t="shared" si="138"/>
        <v>2022</v>
      </c>
      <c r="D302" s="123" t="s">
        <v>916</v>
      </c>
      <c r="E302" s="125" t="s">
        <v>686</v>
      </c>
      <c r="F302" s="107" t="s">
        <v>813</v>
      </c>
      <c r="G302" s="47" t="s">
        <v>813</v>
      </c>
      <c r="H302" s="111" t="s">
        <v>47</v>
      </c>
      <c r="I302" s="89">
        <v>20</v>
      </c>
      <c r="J302" s="110" t="s">
        <v>0</v>
      </c>
      <c r="K302" s="103">
        <v>1848</v>
      </c>
      <c r="L302" s="90">
        <f t="shared" si="131"/>
        <v>36960</v>
      </c>
      <c r="M302" s="7">
        <f t="shared" si="132"/>
        <v>1347400.9500000002</v>
      </c>
      <c r="N302" s="127" t="s">
        <v>933</v>
      </c>
      <c r="O302" s="88">
        <f>5+2+5+4+4</f>
        <v>20</v>
      </c>
      <c r="P302" s="91">
        <f t="shared" si="107"/>
        <v>0</v>
      </c>
      <c r="Q302" s="92" t="s">
        <v>934</v>
      </c>
      <c r="R302" s="92"/>
    </row>
    <row r="303" spans="1:18" ht="14.5" customHeight="1" x14ac:dyDescent="0.35">
      <c r="A303" s="94">
        <v>44700</v>
      </c>
      <c r="B303" s="73">
        <f t="shared" si="137"/>
        <v>5</v>
      </c>
      <c r="C303" s="75">
        <f t="shared" si="138"/>
        <v>2022</v>
      </c>
      <c r="D303" s="123" t="s">
        <v>917</v>
      </c>
      <c r="E303" s="125" t="s">
        <v>10</v>
      </c>
      <c r="F303" s="45" t="s">
        <v>245</v>
      </c>
      <c r="G303" s="47" t="s">
        <v>245</v>
      </c>
      <c r="H303" s="111" t="s">
        <v>51</v>
      </c>
      <c r="I303" s="89">
        <v>12</v>
      </c>
      <c r="J303" s="110" t="s">
        <v>125</v>
      </c>
      <c r="K303" s="103">
        <v>40</v>
      </c>
      <c r="L303" s="90">
        <f t="shared" si="131"/>
        <v>480</v>
      </c>
      <c r="M303" s="7">
        <f t="shared" si="132"/>
        <v>1347880.9500000002</v>
      </c>
      <c r="N303" s="105" t="s">
        <v>870</v>
      </c>
      <c r="O303" s="88">
        <v>12</v>
      </c>
      <c r="P303" s="91">
        <f t="shared" si="107"/>
        <v>0</v>
      </c>
      <c r="Q303" s="92" t="s">
        <v>871</v>
      </c>
      <c r="R303" s="92"/>
    </row>
    <row r="304" spans="1:18" ht="130.5" x14ac:dyDescent="0.35">
      <c r="A304" s="94">
        <v>44701</v>
      </c>
      <c r="B304" s="73">
        <f t="shared" ref="B304:B319" si="139">MONTH(A304)</f>
        <v>5</v>
      </c>
      <c r="C304" s="75">
        <f t="shared" ref="C304:C319" si="140">YEAR(A304)</f>
        <v>2022</v>
      </c>
      <c r="D304" s="123" t="s">
        <v>918</v>
      </c>
      <c r="E304" s="125" t="s">
        <v>686</v>
      </c>
      <c r="F304" s="45" t="s">
        <v>880</v>
      </c>
      <c r="G304" s="47" t="s">
        <v>880</v>
      </c>
      <c r="H304" s="111" t="s">
        <v>47</v>
      </c>
      <c r="I304" s="89">
        <v>40</v>
      </c>
      <c r="J304" s="110" t="s">
        <v>217</v>
      </c>
      <c r="K304" s="103">
        <v>32.5</v>
      </c>
      <c r="L304" s="90">
        <f t="shared" si="131"/>
        <v>1300</v>
      </c>
      <c r="M304" s="7">
        <f t="shared" si="132"/>
        <v>1349180.9500000002</v>
      </c>
      <c r="N304" s="127" t="s">
        <v>945</v>
      </c>
      <c r="O304" s="88">
        <f>1+10+2+3+4+4+2+10+2+1+1</f>
        <v>40</v>
      </c>
      <c r="P304" s="91">
        <f t="shared" si="107"/>
        <v>0</v>
      </c>
      <c r="Q304" s="92" t="s">
        <v>946</v>
      </c>
      <c r="R304" s="92"/>
    </row>
    <row r="305" spans="1:18" ht="58" x14ac:dyDescent="0.35">
      <c r="A305" s="94">
        <v>44701</v>
      </c>
      <c r="B305" s="73">
        <f t="shared" si="139"/>
        <v>5</v>
      </c>
      <c r="C305" s="75">
        <f t="shared" si="140"/>
        <v>2022</v>
      </c>
      <c r="D305" s="123" t="s">
        <v>918</v>
      </c>
      <c r="E305" s="125" t="s">
        <v>686</v>
      </c>
      <c r="F305" s="45" t="s">
        <v>765</v>
      </c>
      <c r="G305" s="47" t="s">
        <v>765</v>
      </c>
      <c r="H305" s="111" t="s">
        <v>47</v>
      </c>
      <c r="I305" s="89">
        <v>4</v>
      </c>
      <c r="J305" s="110" t="s">
        <v>18</v>
      </c>
      <c r="K305" s="103">
        <v>650</v>
      </c>
      <c r="L305" s="90">
        <f t="shared" si="131"/>
        <v>2600</v>
      </c>
      <c r="M305" s="7">
        <f t="shared" si="132"/>
        <v>1351780.9500000002</v>
      </c>
      <c r="N305" s="127" t="s">
        <v>969</v>
      </c>
      <c r="O305" s="88">
        <f>1+1+1+1</f>
        <v>4</v>
      </c>
      <c r="P305" s="91">
        <f t="shared" ref="P305:P368" si="141">I305-O305</f>
        <v>0</v>
      </c>
      <c r="Q305" s="108" t="s">
        <v>970</v>
      </c>
      <c r="R305" s="92"/>
    </row>
    <row r="306" spans="1:18" ht="58" x14ac:dyDescent="0.35">
      <c r="A306" s="94">
        <v>44702</v>
      </c>
      <c r="B306" s="73">
        <f t="shared" si="139"/>
        <v>5</v>
      </c>
      <c r="C306" s="75">
        <f t="shared" si="140"/>
        <v>2022</v>
      </c>
      <c r="D306" s="123" t="s">
        <v>919</v>
      </c>
      <c r="E306" s="125" t="s">
        <v>686</v>
      </c>
      <c r="F306" s="45" t="s">
        <v>729</v>
      </c>
      <c r="G306" s="47" t="s">
        <v>729</v>
      </c>
      <c r="H306" s="111" t="s">
        <v>47</v>
      </c>
      <c r="I306" s="89">
        <v>20</v>
      </c>
      <c r="J306" s="110" t="s">
        <v>1</v>
      </c>
      <c r="K306" s="103">
        <v>276</v>
      </c>
      <c r="L306" s="90">
        <f t="shared" si="131"/>
        <v>5520</v>
      </c>
      <c r="M306" s="7">
        <f t="shared" si="132"/>
        <v>1357300.9500000002</v>
      </c>
      <c r="N306" s="127" t="s">
        <v>896</v>
      </c>
      <c r="O306" s="88">
        <f>3+8+3+6</f>
        <v>20</v>
      </c>
      <c r="P306" s="91">
        <f t="shared" si="141"/>
        <v>0</v>
      </c>
      <c r="Q306" s="92" t="s">
        <v>897</v>
      </c>
      <c r="R306" s="92"/>
    </row>
    <row r="307" spans="1:18" ht="130.5" x14ac:dyDescent="0.35">
      <c r="A307" s="94">
        <v>44704</v>
      </c>
      <c r="B307" s="73">
        <f t="shared" si="139"/>
        <v>5</v>
      </c>
      <c r="C307" s="75">
        <f t="shared" si="140"/>
        <v>2022</v>
      </c>
      <c r="D307" s="123" t="s">
        <v>924</v>
      </c>
      <c r="E307" s="125" t="s">
        <v>686</v>
      </c>
      <c r="F307" s="107" t="s">
        <v>925</v>
      </c>
      <c r="G307" s="47" t="s">
        <v>925</v>
      </c>
      <c r="H307" s="111" t="s">
        <v>47</v>
      </c>
      <c r="I307" s="89">
        <v>15</v>
      </c>
      <c r="J307" s="110" t="s">
        <v>0</v>
      </c>
      <c r="K307" s="103">
        <v>1848</v>
      </c>
      <c r="L307" s="90">
        <f t="shared" si="131"/>
        <v>27720</v>
      </c>
      <c r="M307" s="7">
        <f t="shared" si="132"/>
        <v>1385020.9500000002</v>
      </c>
      <c r="N307" s="127" t="s">
        <v>968</v>
      </c>
      <c r="O307" s="88">
        <f>1+1+2+1+1+1+4+2+2</f>
        <v>15</v>
      </c>
      <c r="P307" s="91">
        <f t="shared" si="141"/>
        <v>0</v>
      </c>
      <c r="Q307" s="92" t="s">
        <v>967</v>
      </c>
      <c r="R307" s="92"/>
    </row>
    <row r="308" spans="1:18" ht="29" x14ac:dyDescent="0.35">
      <c r="A308" s="94">
        <v>44709</v>
      </c>
      <c r="B308" s="73">
        <f t="shared" si="139"/>
        <v>5</v>
      </c>
      <c r="C308" s="75">
        <f t="shared" si="140"/>
        <v>2022</v>
      </c>
      <c r="D308" s="123" t="s">
        <v>920</v>
      </c>
      <c r="E308" s="125" t="s">
        <v>10</v>
      </c>
      <c r="F308" s="107" t="s">
        <v>892</v>
      </c>
      <c r="G308" s="107" t="s">
        <v>892</v>
      </c>
      <c r="H308" s="111" t="s">
        <v>51</v>
      </c>
      <c r="I308" s="89">
        <v>1</v>
      </c>
      <c r="J308" s="110" t="s">
        <v>125</v>
      </c>
      <c r="K308" s="103">
        <v>186</v>
      </c>
      <c r="L308" s="90">
        <f t="shared" si="131"/>
        <v>186</v>
      </c>
      <c r="M308" s="7">
        <f t="shared" si="132"/>
        <v>1385206.9500000002</v>
      </c>
      <c r="N308" s="105" t="s">
        <v>893</v>
      </c>
      <c r="O308" s="88">
        <v>1</v>
      </c>
      <c r="P308" s="91">
        <f t="shared" si="141"/>
        <v>0</v>
      </c>
      <c r="Q308" s="92" t="s">
        <v>894</v>
      </c>
      <c r="R308" s="92"/>
    </row>
    <row r="309" spans="1:18" ht="43.5" x14ac:dyDescent="0.35">
      <c r="A309" s="94">
        <v>44713</v>
      </c>
      <c r="B309" s="73">
        <f t="shared" si="139"/>
        <v>6</v>
      </c>
      <c r="C309" s="75">
        <f t="shared" si="140"/>
        <v>2022</v>
      </c>
      <c r="D309" s="123" t="s">
        <v>921</v>
      </c>
      <c r="E309" s="125" t="s">
        <v>10</v>
      </c>
      <c r="F309" s="107" t="s">
        <v>816</v>
      </c>
      <c r="G309" s="107" t="s">
        <v>816</v>
      </c>
      <c r="H309" s="111" t="s">
        <v>47</v>
      </c>
      <c r="I309" s="89">
        <v>5</v>
      </c>
      <c r="J309" s="110" t="s">
        <v>0</v>
      </c>
      <c r="K309" s="103">
        <v>1870</v>
      </c>
      <c r="L309" s="90">
        <f t="shared" si="131"/>
        <v>9350</v>
      </c>
      <c r="M309" s="7">
        <f t="shared" si="132"/>
        <v>1394556.9500000002</v>
      </c>
      <c r="N309" s="127" t="s">
        <v>943</v>
      </c>
      <c r="O309" s="88">
        <f>1+1+1+2</f>
        <v>5</v>
      </c>
      <c r="P309" s="91">
        <f t="shared" si="141"/>
        <v>0</v>
      </c>
      <c r="Q309" s="92" t="s">
        <v>944</v>
      </c>
      <c r="R309" s="92"/>
    </row>
    <row r="310" spans="1:18" ht="159.5" x14ac:dyDescent="0.35">
      <c r="A310" s="94">
        <v>44713</v>
      </c>
      <c r="B310" s="73">
        <f t="shared" si="139"/>
        <v>6</v>
      </c>
      <c r="C310" s="75">
        <f t="shared" si="140"/>
        <v>2022</v>
      </c>
      <c r="D310" s="123" t="s">
        <v>905</v>
      </c>
      <c r="E310" s="125" t="s">
        <v>10</v>
      </c>
      <c r="F310" s="107" t="s">
        <v>28</v>
      </c>
      <c r="G310" s="107" t="s">
        <v>28</v>
      </c>
      <c r="H310" s="111" t="s">
        <v>47</v>
      </c>
      <c r="I310" s="89">
        <v>40</v>
      </c>
      <c r="J310" s="110" t="s">
        <v>217</v>
      </c>
      <c r="K310" s="103">
        <v>32.5</v>
      </c>
      <c r="L310" s="90">
        <f t="shared" si="131"/>
        <v>1300</v>
      </c>
      <c r="M310" s="7">
        <f t="shared" si="132"/>
        <v>1395856.9500000002</v>
      </c>
      <c r="N310" s="127" t="s">
        <v>998</v>
      </c>
      <c r="O310" s="88">
        <f>4+2+10+4+2+2+5+2+1+3+5</f>
        <v>40</v>
      </c>
      <c r="P310" s="91">
        <f t="shared" si="141"/>
        <v>0</v>
      </c>
      <c r="Q310" s="92" t="s">
        <v>999</v>
      </c>
      <c r="R310" s="92"/>
    </row>
    <row r="311" spans="1:18" ht="58" x14ac:dyDescent="0.35">
      <c r="A311" s="94">
        <v>44714</v>
      </c>
      <c r="B311" s="73">
        <f t="shared" si="139"/>
        <v>6</v>
      </c>
      <c r="C311" s="75">
        <f t="shared" si="140"/>
        <v>2022</v>
      </c>
      <c r="D311" s="123" t="s">
        <v>921</v>
      </c>
      <c r="E311" s="125" t="s">
        <v>10</v>
      </c>
      <c r="F311" s="107" t="s">
        <v>816</v>
      </c>
      <c r="G311" s="107" t="s">
        <v>816</v>
      </c>
      <c r="H311" s="111" t="s">
        <v>47</v>
      </c>
      <c r="I311" s="89">
        <v>5</v>
      </c>
      <c r="J311" s="110" t="s">
        <v>0</v>
      </c>
      <c r="K311" s="103">
        <v>1870</v>
      </c>
      <c r="L311" s="90">
        <f t="shared" si="131"/>
        <v>9350</v>
      </c>
      <c r="M311" s="7">
        <f t="shared" si="132"/>
        <v>1405206.9500000002</v>
      </c>
      <c r="N311" s="127" t="s">
        <v>947</v>
      </c>
      <c r="O311" s="88">
        <f>1+1+2+1</f>
        <v>5</v>
      </c>
      <c r="P311" s="91">
        <f t="shared" si="141"/>
        <v>0</v>
      </c>
      <c r="Q311" s="92" t="s">
        <v>948</v>
      </c>
      <c r="R311" s="92"/>
    </row>
    <row r="312" spans="1:18" ht="116" x14ac:dyDescent="0.35">
      <c r="A312" s="94">
        <v>44714</v>
      </c>
      <c r="B312" s="73">
        <f t="shared" si="139"/>
        <v>6</v>
      </c>
      <c r="C312" s="75">
        <f t="shared" si="140"/>
        <v>2022</v>
      </c>
      <c r="D312" s="123" t="s">
        <v>922</v>
      </c>
      <c r="E312" s="125" t="s">
        <v>10</v>
      </c>
      <c r="F312" s="107" t="s">
        <v>900</v>
      </c>
      <c r="G312" s="107" t="s">
        <v>900</v>
      </c>
      <c r="H312" s="111" t="s">
        <v>47</v>
      </c>
      <c r="I312" s="89">
        <v>20</v>
      </c>
      <c r="J312" s="110" t="s">
        <v>1</v>
      </c>
      <c r="K312" s="103">
        <v>288</v>
      </c>
      <c r="L312" s="90">
        <f t="shared" si="131"/>
        <v>5760</v>
      </c>
      <c r="M312" s="7">
        <f t="shared" si="132"/>
        <v>1410966.9500000002</v>
      </c>
      <c r="N312" s="127" t="s">
        <v>1042</v>
      </c>
      <c r="O312" s="88">
        <f>5+1+1+2+5+3+1+2</f>
        <v>20</v>
      </c>
      <c r="P312" s="91">
        <f t="shared" si="141"/>
        <v>0</v>
      </c>
      <c r="Q312" s="92" t="s">
        <v>1043</v>
      </c>
      <c r="R312" s="92"/>
    </row>
    <row r="313" spans="1:18" ht="43.5" x14ac:dyDescent="0.35">
      <c r="A313" s="94">
        <v>44715</v>
      </c>
      <c r="B313" s="73">
        <f t="shared" si="139"/>
        <v>6</v>
      </c>
      <c r="C313" s="75">
        <f t="shared" si="140"/>
        <v>2022</v>
      </c>
      <c r="D313" s="123" t="s">
        <v>923</v>
      </c>
      <c r="E313" s="125" t="s">
        <v>686</v>
      </c>
      <c r="F313" s="107" t="s">
        <v>981</v>
      </c>
      <c r="G313" s="47" t="s">
        <v>981</v>
      </c>
      <c r="H313" s="111" t="s">
        <v>47</v>
      </c>
      <c r="I313" s="89">
        <v>3</v>
      </c>
      <c r="J313" s="110" t="s">
        <v>217</v>
      </c>
      <c r="K313" s="103">
        <v>370</v>
      </c>
      <c r="L313" s="90">
        <f t="shared" si="131"/>
        <v>1110</v>
      </c>
      <c r="M313" s="7">
        <f t="shared" si="132"/>
        <v>1412076.9500000002</v>
      </c>
      <c r="N313" s="127" t="s">
        <v>986</v>
      </c>
      <c r="O313" s="88">
        <f>1+1+1</f>
        <v>3</v>
      </c>
      <c r="P313" s="91">
        <f t="shared" si="141"/>
        <v>0</v>
      </c>
      <c r="Q313" s="92" t="s">
        <v>987</v>
      </c>
      <c r="R313" s="92"/>
    </row>
    <row r="314" spans="1:18" ht="58" x14ac:dyDescent="0.35">
      <c r="A314" s="94">
        <v>44715</v>
      </c>
      <c r="B314" s="73">
        <f t="shared" si="139"/>
        <v>6</v>
      </c>
      <c r="C314" s="75">
        <f t="shared" si="140"/>
        <v>2022</v>
      </c>
      <c r="D314" s="123" t="s">
        <v>923</v>
      </c>
      <c r="E314" s="125" t="s">
        <v>686</v>
      </c>
      <c r="F314" s="107" t="s">
        <v>729</v>
      </c>
      <c r="G314" s="47" t="s">
        <v>729</v>
      </c>
      <c r="H314" s="111" t="s">
        <v>47</v>
      </c>
      <c r="I314" s="89">
        <v>20</v>
      </c>
      <c r="J314" s="110" t="s">
        <v>1</v>
      </c>
      <c r="K314" s="103">
        <v>276</v>
      </c>
      <c r="L314" s="90">
        <f t="shared" si="131"/>
        <v>5520</v>
      </c>
      <c r="M314" s="7">
        <f t="shared" si="132"/>
        <v>1417596.9500000002</v>
      </c>
      <c r="N314" s="127" t="s">
        <v>939</v>
      </c>
      <c r="O314" s="88">
        <f>10+5+2+1+2</f>
        <v>20</v>
      </c>
      <c r="P314" s="91">
        <f t="shared" si="141"/>
        <v>0</v>
      </c>
      <c r="Q314" s="92" t="s">
        <v>940</v>
      </c>
      <c r="R314" s="92"/>
    </row>
    <row r="315" spans="1:18" ht="101.5" x14ac:dyDescent="0.35">
      <c r="A315" s="94">
        <v>44719</v>
      </c>
      <c r="B315" s="73">
        <f t="shared" si="139"/>
        <v>6</v>
      </c>
      <c r="C315" s="75">
        <f t="shared" si="140"/>
        <v>2022</v>
      </c>
      <c r="D315" s="123" t="s">
        <v>926</v>
      </c>
      <c r="E315" s="125" t="s">
        <v>686</v>
      </c>
      <c r="F315" s="107" t="s">
        <v>813</v>
      </c>
      <c r="G315" s="47" t="s">
        <v>813</v>
      </c>
      <c r="H315" s="111" t="s">
        <v>47</v>
      </c>
      <c r="I315" s="89">
        <v>20</v>
      </c>
      <c r="J315" s="110" t="s">
        <v>0</v>
      </c>
      <c r="K315" s="103">
        <v>1848</v>
      </c>
      <c r="L315" s="90">
        <f t="shared" si="131"/>
        <v>36960</v>
      </c>
      <c r="M315" s="7">
        <f t="shared" si="132"/>
        <v>1454556.9500000002</v>
      </c>
      <c r="N315" s="127" t="s">
        <v>992</v>
      </c>
      <c r="O315" s="88">
        <f>1+7+2+2+5+2+1</f>
        <v>20</v>
      </c>
      <c r="P315" s="91">
        <f t="shared" si="141"/>
        <v>0</v>
      </c>
      <c r="Q315" s="92" t="s">
        <v>993</v>
      </c>
      <c r="R315" s="92"/>
    </row>
    <row r="316" spans="1:18" ht="29" x14ac:dyDescent="0.35">
      <c r="A316" s="94">
        <v>44719</v>
      </c>
      <c r="B316" s="73">
        <f t="shared" si="139"/>
        <v>6</v>
      </c>
      <c r="C316" s="75">
        <f t="shared" si="140"/>
        <v>2022</v>
      </c>
      <c r="D316" s="123" t="s">
        <v>927</v>
      </c>
      <c r="E316" s="125" t="s">
        <v>686</v>
      </c>
      <c r="F316" s="107" t="s">
        <v>928</v>
      </c>
      <c r="G316" s="47" t="s">
        <v>928</v>
      </c>
      <c r="H316" s="111" t="s">
        <v>51</v>
      </c>
      <c r="I316" s="89">
        <v>1</v>
      </c>
      <c r="J316" s="110" t="s">
        <v>1</v>
      </c>
      <c r="K316" s="103">
        <v>258</v>
      </c>
      <c r="L316" s="90">
        <f t="shared" si="131"/>
        <v>258</v>
      </c>
      <c r="M316" s="7">
        <f t="shared" si="132"/>
        <v>1454814.9500000002</v>
      </c>
      <c r="N316" s="127" t="s">
        <v>931</v>
      </c>
      <c r="O316" s="88">
        <v>1</v>
      </c>
      <c r="P316" s="91">
        <f t="shared" si="141"/>
        <v>0</v>
      </c>
      <c r="Q316" s="92" t="s">
        <v>932</v>
      </c>
      <c r="R316" s="92"/>
    </row>
    <row r="317" spans="1:18" x14ac:dyDescent="0.35">
      <c r="A317" s="94">
        <v>44721</v>
      </c>
      <c r="B317" s="73">
        <f t="shared" si="139"/>
        <v>6</v>
      </c>
      <c r="C317" s="75">
        <f t="shared" si="140"/>
        <v>2022</v>
      </c>
      <c r="D317" s="123" t="s">
        <v>937</v>
      </c>
      <c r="E317" s="125" t="s">
        <v>362</v>
      </c>
      <c r="F317" s="107" t="s">
        <v>675</v>
      </c>
      <c r="G317" s="47" t="s">
        <v>675</v>
      </c>
      <c r="H317" s="111" t="s">
        <v>51</v>
      </c>
      <c r="I317" s="89">
        <v>1</v>
      </c>
      <c r="J317" s="110" t="s">
        <v>18</v>
      </c>
      <c r="K317" s="103">
        <v>370</v>
      </c>
      <c r="L317" s="90">
        <f t="shared" si="131"/>
        <v>370</v>
      </c>
      <c r="M317" s="7">
        <f t="shared" si="132"/>
        <v>1455184.9500000002</v>
      </c>
      <c r="N317" s="127" t="s">
        <v>935</v>
      </c>
      <c r="O317" s="88">
        <v>1</v>
      </c>
      <c r="P317" s="91">
        <f t="shared" si="141"/>
        <v>0</v>
      </c>
      <c r="Q317" s="92" t="s">
        <v>936</v>
      </c>
      <c r="R317" s="92"/>
    </row>
    <row r="318" spans="1:18" ht="72.5" x14ac:dyDescent="0.35">
      <c r="A318" s="94">
        <v>44726</v>
      </c>
      <c r="B318" s="73">
        <f t="shared" si="139"/>
        <v>6</v>
      </c>
      <c r="C318" s="75">
        <f t="shared" si="140"/>
        <v>2022</v>
      </c>
      <c r="D318" s="123" t="s">
        <v>929</v>
      </c>
      <c r="E318" s="125" t="s">
        <v>686</v>
      </c>
      <c r="F318" s="107" t="s">
        <v>729</v>
      </c>
      <c r="G318" s="47" t="s">
        <v>729</v>
      </c>
      <c r="H318" s="111" t="s">
        <v>47</v>
      </c>
      <c r="I318" s="89">
        <v>20</v>
      </c>
      <c r="J318" s="110" t="s">
        <v>1</v>
      </c>
      <c r="K318" s="103">
        <v>273</v>
      </c>
      <c r="L318" s="90">
        <f t="shared" si="131"/>
        <v>5460</v>
      </c>
      <c r="M318" s="7">
        <f t="shared" si="132"/>
        <v>1460644.9500000002</v>
      </c>
      <c r="N318" s="127" t="s">
        <v>952</v>
      </c>
      <c r="O318" s="88">
        <f>4+2+3+3+8</f>
        <v>20</v>
      </c>
      <c r="P318" s="91">
        <f t="shared" si="141"/>
        <v>0</v>
      </c>
      <c r="Q318" s="92" t="s">
        <v>953</v>
      </c>
      <c r="R318" s="92"/>
    </row>
    <row r="319" spans="1:18" ht="58" x14ac:dyDescent="0.35">
      <c r="A319" s="94">
        <v>44729</v>
      </c>
      <c r="B319" s="73">
        <f t="shared" si="139"/>
        <v>6</v>
      </c>
      <c r="C319" s="75">
        <f t="shared" si="140"/>
        <v>2022</v>
      </c>
      <c r="D319" s="123" t="s">
        <v>930</v>
      </c>
      <c r="E319" s="125" t="s">
        <v>10</v>
      </c>
      <c r="F319" s="107" t="s">
        <v>729</v>
      </c>
      <c r="G319" s="47" t="s">
        <v>729</v>
      </c>
      <c r="H319" s="111" t="s">
        <v>47</v>
      </c>
      <c r="I319" s="89">
        <v>20</v>
      </c>
      <c r="J319" s="110" t="s">
        <v>1</v>
      </c>
      <c r="K319" s="103">
        <v>270</v>
      </c>
      <c r="L319" s="90">
        <f t="shared" si="131"/>
        <v>5400</v>
      </c>
      <c r="M319" s="7">
        <f t="shared" si="132"/>
        <v>1466044.9500000002</v>
      </c>
      <c r="N319" s="127" t="s">
        <v>971</v>
      </c>
      <c r="O319" s="88">
        <f>2+9+8+1</f>
        <v>20</v>
      </c>
      <c r="P319" s="91">
        <f t="shared" si="141"/>
        <v>0</v>
      </c>
      <c r="Q319" s="92" t="s">
        <v>972</v>
      </c>
      <c r="R319" s="92"/>
    </row>
    <row r="320" spans="1:18" x14ac:dyDescent="0.35">
      <c r="A320" s="94">
        <v>44741</v>
      </c>
      <c r="B320" s="73">
        <f t="shared" ref="B320:B335" si="142">MONTH(A320)</f>
        <v>6</v>
      </c>
      <c r="C320" s="75">
        <f t="shared" ref="C320:C335" si="143">YEAR(A320)</f>
        <v>2022</v>
      </c>
      <c r="D320" s="123" t="s">
        <v>938</v>
      </c>
      <c r="E320" s="125" t="s">
        <v>362</v>
      </c>
      <c r="F320" s="107" t="s">
        <v>675</v>
      </c>
      <c r="G320" s="47" t="s">
        <v>675</v>
      </c>
      <c r="H320" s="111" t="s">
        <v>51</v>
      </c>
      <c r="I320" s="89">
        <v>1</v>
      </c>
      <c r="J320" s="110" t="s">
        <v>18</v>
      </c>
      <c r="K320" s="103">
        <v>370</v>
      </c>
      <c r="L320" s="90">
        <f t="shared" si="131"/>
        <v>370</v>
      </c>
      <c r="M320" s="7">
        <f t="shared" si="132"/>
        <v>1466414.9500000002</v>
      </c>
      <c r="N320" s="127" t="s">
        <v>951</v>
      </c>
      <c r="O320" s="88">
        <v>1</v>
      </c>
      <c r="P320" s="91">
        <f t="shared" si="141"/>
        <v>0</v>
      </c>
      <c r="Q320" s="92" t="s">
        <v>954</v>
      </c>
      <c r="R320" s="92"/>
    </row>
    <row r="321" spans="1:18" ht="116" x14ac:dyDescent="0.35">
      <c r="A321" s="94">
        <v>44743</v>
      </c>
      <c r="B321" s="73">
        <f t="shared" si="142"/>
        <v>7</v>
      </c>
      <c r="C321" s="75">
        <f t="shared" si="143"/>
        <v>2022</v>
      </c>
      <c r="D321" s="123"/>
      <c r="E321" s="125" t="s">
        <v>10</v>
      </c>
      <c r="F321" s="107" t="s">
        <v>28</v>
      </c>
      <c r="G321" s="47" t="s">
        <v>28</v>
      </c>
      <c r="H321" s="111" t="s">
        <v>47</v>
      </c>
      <c r="I321" s="89">
        <v>40</v>
      </c>
      <c r="J321" s="110" t="s">
        <v>217</v>
      </c>
      <c r="K321" s="103">
        <v>32.5</v>
      </c>
      <c r="L321" s="90">
        <f t="shared" si="131"/>
        <v>1300</v>
      </c>
      <c r="M321" s="7">
        <f t="shared" si="132"/>
        <v>1467714.9500000002</v>
      </c>
      <c r="N321" s="127" t="s">
        <v>1031</v>
      </c>
      <c r="O321" s="88">
        <f>2+10+4+3+4+4+4+5+4</f>
        <v>40</v>
      </c>
      <c r="P321" s="91">
        <f t="shared" si="141"/>
        <v>0</v>
      </c>
      <c r="Q321" s="92" t="s">
        <v>1032</v>
      </c>
      <c r="R321" s="92"/>
    </row>
    <row r="322" spans="1:18" ht="58" x14ac:dyDescent="0.35">
      <c r="A322" s="94">
        <v>44743</v>
      </c>
      <c r="B322" s="73">
        <f t="shared" si="142"/>
        <v>7</v>
      </c>
      <c r="C322" s="75">
        <f t="shared" si="143"/>
        <v>2022</v>
      </c>
      <c r="D322" s="123"/>
      <c r="E322" s="125" t="s">
        <v>10</v>
      </c>
      <c r="F322" s="107" t="s">
        <v>614</v>
      </c>
      <c r="G322" s="47" t="s">
        <v>614</v>
      </c>
      <c r="H322" s="111" t="s">
        <v>47</v>
      </c>
      <c r="I322" s="89">
        <v>20</v>
      </c>
      <c r="J322" s="110" t="s">
        <v>1</v>
      </c>
      <c r="K322" s="103">
        <v>264</v>
      </c>
      <c r="L322" s="90">
        <f t="shared" si="131"/>
        <v>5280</v>
      </c>
      <c r="M322" s="7">
        <f t="shared" si="132"/>
        <v>1472994.9500000002</v>
      </c>
      <c r="N322" s="127" t="s">
        <v>994</v>
      </c>
      <c r="O322" s="88">
        <f>1+6+10+3</f>
        <v>20</v>
      </c>
      <c r="P322" s="91">
        <f t="shared" si="141"/>
        <v>0</v>
      </c>
      <c r="Q322" s="92" t="s">
        <v>995</v>
      </c>
      <c r="R322" s="92"/>
    </row>
    <row r="323" spans="1:18" ht="116" x14ac:dyDescent="0.35">
      <c r="A323" s="94">
        <v>44743</v>
      </c>
      <c r="B323" s="73">
        <f t="shared" si="142"/>
        <v>7</v>
      </c>
      <c r="C323" s="75">
        <f t="shared" si="143"/>
        <v>2022</v>
      </c>
      <c r="D323" s="123"/>
      <c r="E323" s="125" t="s">
        <v>686</v>
      </c>
      <c r="F323" s="107" t="s">
        <v>955</v>
      </c>
      <c r="G323" s="107" t="s">
        <v>955</v>
      </c>
      <c r="H323" s="111" t="s">
        <v>51</v>
      </c>
      <c r="I323" s="89">
        <v>16</v>
      </c>
      <c r="J323" s="110" t="s">
        <v>25</v>
      </c>
      <c r="K323" s="103">
        <v>96</v>
      </c>
      <c r="L323" s="90">
        <f t="shared" si="131"/>
        <v>1536</v>
      </c>
      <c r="M323" s="7">
        <f t="shared" si="132"/>
        <v>1474530.9500000002</v>
      </c>
      <c r="N323" s="127" t="s">
        <v>1058</v>
      </c>
      <c r="O323" s="88">
        <f>6+1+1+1+1+1+4+1</f>
        <v>16</v>
      </c>
      <c r="P323" s="91">
        <f t="shared" si="141"/>
        <v>0</v>
      </c>
      <c r="Q323" s="92" t="s">
        <v>1065</v>
      </c>
      <c r="R323" s="92"/>
    </row>
    <row r="324" spans="1:18" ht="116" x14ac:dyDescent="0.35">
      <c r="A324" s="94">
        <v>44748</v>
      </c>
      <c r="B324" s="73">
        <f t="shared" si="142"/>
        <v>7</v>
      </c>
      <c r="C324" s="75">
        <f t="shared" si="143"/>
        <v>2022</v>
      </c>
      <c r="D324" s="123"/>
      <c r="E324" s="125" t="s">
        <v>686</v>
      </c>
      <c r="F324" s="107" t="s">
        <v>925</v>
      </c>
      <c r="G324" s="107" t="s">
        <v>925</v>
      </c>
      <c r="H324" s="111" t="s">
        <v>47</v>
      </c>
      <c r="I324" s="89">
        <v>15</v>
      </c>
      <c r="J324" s="110" t="s">
        <v>0</v>
      </c>
      <c r="K324" s="103">
        <v>1826</v>
      </c>
      <c r="L324" s="90">
        <f t="shared" si="131"/>
        <v>27390</v>
      </c>
      <c r="M324" s="7">
        <f t="shared" si="132"/>
        <v>1501920.9500000002</v>
      </c>
      <c r="N324" s="127" t="s">
        <v>1009</v>
      </c>
      <c r="O324" s="88">
        <f>2+1+3+1+1+3+1+2+1</f>
        <v>15</v>
      </c>
      <c r="P324" s="91">
        <f t="shared" si="141"/>
        <v>0</v>
      </c>
      <c r="Q324" s="92" t="s">
        <v>1010</v>
      </c>
      <c r="R324" s="92"/>
    </row>
    <row r="325" spans="1:18" ht="58" x14ac:dyDescent="0.35">
      <c r="A325" s="94">
        <v>44748</v>
      </c>
      <c r="B325" s="73">
        <f t="shared" si="142"/>
        <v>7</v>
      </c>
      <c r="C325" s="75">
        <f t="shared" si="143"/>
        <v>2022</v>
      </c>
      <c r="D325" s="123"/>
      <c r="E325" s="125" t="s">
        <v>686</v>
      </c>
      <c r="F325" s="107" t="s">
        <v>813</v>
      </c>
      <c r="G325" s="107" t="s">
        <v>813</v>
      </c>
      <c r="H325" s="111" t="s">
        <v>47</v>
      </c>
      <c r="I325" s="89">
        <v>15</v>
      </c>
      <c r="J325" s="110" t="s">
        <v>0</v>
      </c>
      <c r="K325" s="103">
        <v>1826</v>
      </c>
      <c r="L325" s="90">
        <f t="shared" si="131"/>
        <v>27390</v>
      </c>
      <c r="M325" s="7">
        <f t="shared" si="132"/>
        <v>1529310.9500000002</v>
      </c>
      <c r="N325" s="127" t="s">
        <v>1011</v>
      </c>
      <c r="O325" s="88">
        <f>5+2+6+2</f>
        <v>15</v>
      </c>
      <c r="P325" s="91">
        <f t="shared" si="141"/>
        <v>0</v>
      </c>
      <c r="Q325" s="92" t="s">
        <v>1012</v>
      </c>
      <c r="R325" s="92"/>
    </row>
    <row r="326" spans="1:18" ht="29" x14ac:dyDescent="0.35">
      <c r="A326" s="94">
        <v>44756</v>
      </c>
      <c r="B326" s="73">
        <f t="shared" ref="B326" si="144">MONTH(A326)</f>
        <v>7</v>
      </c>
      <c r="C326" s="75">
        <f t="shared" ref="C326" si="145">YEAR(A326)</f>
        <v>2022</v>
      </c>
      <c r="D326" s="123"/>
      <c r="E326" s="125" t="s">
        <v>158</v>
      </c>
      <c r="F326" s="107" t="s">
        <v>962</v>
      </c>
      <c r="G326" s="107" t="s">
        <v>962</v>
      </c>
      <c r="H326" s="111" t="s">
        <v>51</v>
      </c>
      <c r="I326" s="89">
        <v>1</v>
      </c>
      <c r="J326" s="110" t="s">
        <v>125</v>
      </c>
      <c r="K326" s="103">
        <v>115</v>
      </c>
      <c r="L326" s="90">
        <f t="shared" si="131"/>
        <v>115</v>
      </c>
      <c r="M326" s="7">
        <f t="shared" si="132"/>
        <v>1529425.9500000002</v>
      </c>
      <c r="N326" s="105" t="s">
        <v>963</v>
      </c>
      <c r="O326" s="88">
        <v>1</v>
      </c>
      <c r="P326" s="91">
        <f t="shared" si="141"/>
        <v>0</v>
      </c>
      <c r="Q326" s="92" t="s">
        <v>964</v>
      </c>
      <c r="R326" s="92"/>
    </row>
    <row r="327" spans="1:18" ht="14.5" customHeight="1" x14ac:dyDescent="0.35">
      <c r="A327" s="94">
        <v>44756</v>
      </c>
      <c r="B327" s="73">
        <f t="shared" si="142"/>
        <v>7</v>
      </c>
      <c r="C327" s="75">
        <f t="shared" si="143"/>
        <v>2022</v>
      </c>
      <c r="D327" s="123"/>
      <c r="E327" s="125" t="s">
        <v>686</v>
      </c>
      <c r="F327" s="107" t="s">
        <v>956</v>
      </c>
      <c r="G327" s="107" t="s">
        <v>956</v>
      </c>
      <c r="H327" s="111" t="s">
        <v>51</v>
      </c>
      <c r="I327" s="89">
        <v>1</v>
      </c>
      <c r="J327" s="110" t="s">
        <v>25</v>
      </c>
      <c r="K327" s="103">
        <v>80</v>
      </c>
      <c r="L327" s="90">
        <f t="shared" si="131"/>
        <v>80</v>
      </c>
      <c r="M327" s="7">
        <f t="shared" si="132"/>
        <v>1529505.9500000002</v>
      </c>
      <c r="N327" s="105" t="s">
        <v>963</v>
      </c>
      <c r="O327" s="88">
        <v>1</v>
      </c>
      <c r="P327" s="91">
        <f t="shared" si="141"/>
        <v>0</v>
      </c>
      <c r="Q327" s="92" t="s">
        <v>964</v>
      </c>
      <c r="R327" s="92"/>
    </row>
    <row r="328" spans="1:18" ht="29" x14ac:dyDescent="0.35">
      <c r="A328" s="94">
        <v>44756</v>
      </c>
      <c r="B328" s="73">
        <f t="shared" si="142"/>
        <v>7</v>
      </c>
      <c r="C328" s="75">
        <f t="shared" si="143"/>
        <v>2022</v>
      </c>
      <c r="D328" s="123"/>
      <c r="E328" s="125" t="s">
        <v>686</v>
      </c>
      <c r="F328" s="107" t="s">
        <v>957</v>
      </c>
      <c r="G328" s="107" t="s">
        <v>957</v>
      </c>
      <c r="H328" s="111" t="s">
        <v>51</v>
      </c>
      <c r="I328" s="89">
        <v>12</v>
      </c>
      <c r="J328" s="110" t="s">
        <v>125</v>
      </c>
      <c r="K328" s="103">
        <v>40</v>
      </c>
      <c r="L328" s="90">
        <f t="shared" si="131"/>
        <v>480</v>
      </c>
      <c r="M328" s="7">
        <f t="shared" si="132"/>
        <v>1529985.9500000002</v>
      </c>
      <c r="N328" s="105" t="s">
        <v>963</v>
      </c>
      <c r="O328" s="88">
        <v>12</v>
      </c>
      <c r="P328" s="91">
        <f t="shared" si="141"/>
        <v>0</v>
      </c>
      <c r="Q328" s="92" t="s">
        <v>965</v>
      </c>
      <c r="R328" s="92"/>
    </row>
    <row r="329" spans="1:18" ht="29" x14ac:dyDescent="0.35">
      <c r="A329" s="94">
        <v>44756</v>
      </c>
      <c r="B329" s="73">
        <f t="shared" si="142"/>
        <v>7</v>
      </c>
      <c r="C329" s="75">
        <f t="shared" si="143"/>
        <v>2022</v>
      </c>
      <c r="D329" s="123"/>
      <c r="E329" s="125" t="s">
        <v>686</v>
      </c>
      <c r="F329" s="107" t="s">
        <v>958</v>
      </c>
      <c r="G329" s="107" t="s">
        <v>958</v>
      </c>
      <c r="H329" s="111" t="s">
        <v>51</v>
      </c>
      <c r="I329" s="89">
        <v>1</v>
      </c>
      <c r="J329" s="110" t="s">
        <v>125</v>
      </c>
      <c r="K329" s="103">
        <v>115</v>
      </c>
      <c r="L329" s="90">
        <f t="shared" si="131"/>
        <v>115</v>
      </c>
      <c r="M329" s="7">
        <f t="shared" si="132"/>
        <v>1530100.9500000002</v>
      </c>
      <c r="N329" s="105" t="s">
        <v>963</v>
      </c>
      <c r="O329" s="88">
        <v>1</v>
      </c>
      <c r="P329" s="91">
        <f t="shared" si="141"/>
        <v>0</v>
      </c>
      <c r="Q329" s="92" t="s">
        <v>964</v>
      </c>
      <c r="R329" s="92"/>
    </row>
    <row r="330" spans="1:18" ht="29" x14ac:dyDescent="0.35">
      <c r="A330" s="94">
        <v>44756</v>
      </c>
      <c r="B330" s="73">
        <f t="shared" si="142"/>
        <v>7</v>
      </c>
      <c r="C330" s="75">
        <f t="shared" si="143"/>
        <v>2022</v>
      </c>
      <c r="D330" s="123"/>
      <c r="E330" s="125" t="s">
        <v>686</v>
      </c>
      <c r="F330" s="107" t="s">
        <v>842</v>
      </c>
      <c r="G330" s="107" t="s">
        <v>842</v>
      </c>
      <c r="H330" s="111" t="s">
        <v>51</v>
      </c>
      <c r="I330" s="89">
        <v>6</v>
      </c>
      <c r="J330" s="110" t="s">
        <v>18</v>
      </c>
      <c r="K330" s="103">
        <v>240</v>
      </c>
      <c r="L330" s="90">
        <f t="shared" si="131"/>
        <v>1440</v>
      </c>
      <c r="M330" s="7">
        <f t="shared" si="132"/>
        <v>1531540.9500000002</v>
      </c>
      <c r="N330" s="105" t="s">
        <v>963</v>
      </c>
      <c r="O330" s="88">
        <v>6</v>
      </c>
      <c r="P330" s="91">
        <f t="shared" si="141"/>
        <v>0</v>
      </c>
      <c r="Q330" s="92" t="s">
        <v>966</v>
      </c>
      <c r="R330" s="92"/>
    </row>
    <row r="331" spans="1:18" ht="87" x14ac:dyDescent="0.35">
      <c r="A331" s="94">
        <v>44760</v>
      </c>
      <c r="B331" s="73">
        <f t="shared" si="142"/>
        <v>7</v>
      </c>
      <c r="C331" s="75">
        <f t="shared" si="143"/>
        <v>2022</v>
      </c>
      <c r="D331" s="123" t="s">
        <v>991</v>
      </c>
      <c r="E331" s="125" t="s">
        <v>429</v>
      </c>
      <c r="F331" s="107" t="s">
        <v>862</v>
      </c>
      <c r="G331" s="47" t="s">
        <v>862</v>
      </c>
      <c r="H331" s="111" t="s">
        <v>51</v>
      </c>
      <c r="I331" s="89">
        <v>20</v>
      </c>
      <c r="J331" s="110" t="s">
        <v>1</v>
      </c>
      <c r="K331" s="103">
        <v>208</v>
      </c>
      <c r="L331" s="90">
        <f t="shared" si="131"/>
        <v>4160</v>
      </c>
      <c r="M331" s="7">
        <f t="shared" si="132"/>
        <v>1535700.9500000002</v>
      </c>
      <c r="N331" s="127" t="s">
        <v>1018</v>
      </c>
      <c r="O331" s="88">
        <f>4+2+2+3+1+3+4+1</f>
        <v>20</v>
      </c>
      <c r="P331" s="91">
        <f t="shared" si="141"/>
        <v>0</v>
      </c>
      <c r="Q331" s="92" t="s">
        <v>1019</v>
      </c>
      <c r="R331" s="92"/>
    </row>
    <row r="332" spans="1:18" ht="72.5" x14ac:dyDescent="0.35">
      <c r="A332" s="94">
        <v>44769</v>
      </c>
      <c r="B332" s="73">
        <f t="shared" si="142"/>
        <v>7</v>
      </c>
      <c r="C332" s="75">
        <f t="shared" si="143"/>
        <v>2022</v>
      </c>
      <c r="D332" s="123"/>
      <c r="E332" s="147" t="s">
        <v>10</v>
      </c>
      <c r="F332" s="107" t="s">
        <v>975</v>
      </c>
      <c r="G332" s="107" t="s">
        <v>975</v>
      </c>
      <c r="H332" s="111" t="s">
        <v>47</v>
      </c>
      <c r="I332" s="89">
        <v>20</v>
      </c>
      <c r="J332" s="110" t="s">
        <v>1</v>
      </c>
      <c r="K332" s="103">
        <v>299.7</v>
      </c>
      <c r="L332" s="90">
        <f t="shared" si="131"/>
        <v>5994</v>
      </c>
      <c r="M332" s="7">
        <f t="shared" si="132"/>
        <v>1541694.9500000002</v>
      </c>
      <c r="N332" s="127" t="s">
        <v>1038</v>
      </c>
      <c r="O332" s="88">
        <f>6+3+5+4+2</f>
        <v>20</v>
      </c>
      <c r="P332" s="91">
        <f t="shared" si="141"/>
        <v>0</v>
      </c>
      <c r="Q332" s="92" t="s">
        <v>1037</v>
      </c>
      <c r="R332" s="92"/>
    </row>
    <row r="333" spans="1:18" ht="43.5" x14ac:dyDescent="0.35">
      <c r="A333" s="94">
        <v>44770</v>
      </c>
      <c r="B333" s="73">
        <f t="shared" si="142"/>
        <v>7</v>
      </c>
      <c r="C333" s="75">
        <f t="shared" si="143"/>
        <v>2022</v>
      </c>
      <c r="D333" s="123"/>
      <c r="E333" s="125" t="s">
        <v>686</v>
      </c>
      <c r="F333" s="145" t="s">
        <v>959</v>
      </c>
      <c r="G333" s="145" t="s">
        <v>959</v>
      </c>
      <c r="H333" s="111" t="s">
        <v>51</v>
      </c>
      <c r="I333" s="89">
        <v>6</v>
      </c>
      <c r="J333" s="110" t="s">
        <v>1</v>
      </c>
      <c r="K333" s="103">
        <v>589.6</v>
      </c>
      <c r="L333" s="90">
        <f t="shared" si="131"/>
        <v>3537.6000000000004</v>
      </c>
      <c r="M333" s="7">
        <f t="shared" si="132"/>
        <v>1545232.5500000003</v>
      </c>
      <c r="N333" s="127" t="s">
        <v>1020</v>
      </c>
      <c r="O333" s="88">
        <f>1+2+3</f>
        <v>6</v>
      </c>
      <c r="P333" s="91">
        <f t="shared" si="141"/>
        <v>0</v>
      </c>
      <c r="Q333" s="92" t="s">
        <v>1021</v>
      </c>
      <c r="R333" s="92"/>
    </row>
    <row r="334" spans="1:18" ht="29" x14ac:dyDescent="0.35">
      <c r="A334" s="94">
        <v>44770</v>
      </c>
      <c r="B334" s="73">
        <f t="shared" si="142"/>
        <v>7</v>
      </c>
      <c r="C334" s="75">
        <f t="shared" si="143"/>
        <v>2022</v>
      </c>
      <c r="D334" s="123"/>
      <c r="E334" s="125" t="s">
        <v>686</v>
      </c>
      <c r="F334" s="107" t="s">
        <v>981</v>
      </c>
      <c r="G334" s="107" t="s">
        <v>981</v>
      </c>
      <c r="H334" s="111" t="s">
        <v>51</v>
      </c>
      <c r="I334" s="89">
        <v>2</v>
      </c>
      <c r="J334" s="110" t="s">
        <v>217</v>
      </c>
      <c r="K334" s="103">
        <v>360</v>
      </c>
      <c r="L334" s="90">
        <f t="shared" si="131"/>
        <v>720</v>
      </c>
      <c r="M334" s="7">
        <f t="shared" si="132"/>
        <v>1545952.5500000003</v>
      </c>
      <c r="N334" s="127" t="s">
        <v>1035</v>
      </c>
      <c r="O334" s="88">
        <f>1+1</f>
        <v>2</v>
      </c>
      <c r="P334" s="91">
        <f t="shared" si="141"/>
        <v>0</v>
      </c>
      <c r="Q334" s="92" t="s">
        <v>1036</v>
      </c>
      <c r="R334" s="92"/>
    </row>
    <row r="335" spans="1:18" ht="43.5" x14ac:dyDescent="0.35">
      <c r="A335" s="94">
        <v>44770</v>
      </c>
      <c r="B335" s="73">
        <f t="shared" si="142"/>
        <v>7</v>
      </c>
      <c r="C335" s="75">
        <f t="shared" si="143"/>
        <v>2022</v>
      </c>
      <c r="D335" s="123"/>
      <c r="E335" s="125" t="s">
        <v>686</v>
      </c>
      <c r="F335" s="107" t="s">
        <v>765</v>
      </c>
      <c r="G335" s="107" t="s">
        <v>765</v>
      </c>
      <c r="H335" s="111" t="s">
        <v>51</v>
      </c>
      <c r="I335" s="89">
        <v>4</v>
      </c>
      <c r="J335" s="110" t="s">
        <v>18</v>
      </c>
      <c r="K335" s="103">
        <v>650</v>
      </c>
      <c r="L335" s="90">
        <f t="shared" si="131"/>
        <v>2600</v>
      </c>
      <c r="M335" s="7">
        <f t="shared" si="132"/>
        <v>1548552.5500000003</v>
      </c>
      <c r="N335" s="127" t="s">
        <v>1080</v>
      </c>
      <c r="O335" s="88">
        <f>1+1+2</f>
        <v>4</v>
      </c>
      <c r="P335" s="91">
        <f t="shared" si="141"/>
        <v>0</v>
      </c>
      <c r="Q335" s="92" t="s">
        <v>1081</v>
      </c>
      <c r="R335" s="92"/>
    </row>
    <row r="336" spans="1:18" x14ac:dyDescent="0.35">
      <c r="A336" s="94">
        <v>44776</v>
      </c>
      <c r="B336" s="73">
        <f>MONTH(A336)</f>
        <v>8</v>
      </c>
      <c r="C336" s="75">
        <f>YEAR(A336)</f>
        <v>2022</v>
      </c>
      <c r="D336" s="123"/>
      <c r="E336" s="125" t="s">
        <v>686</v>
      </c>
      <c r="F336" s="107" t="s">
        <v>748</v>
      </c>
      <c r="G336" s="107" t="s">
        <v>748</v>
      </c>
      <c r="H336" s="111" t="s">
        <v>51</v>
      </c>
      <c r="I336" s="89">
        <v>1</v>
      </c>
      <c r="J336" s="110" t="s">
        <v>0</v>
      </c>
      <c r="K336" s="103">
        <v>896.5</v>
      </c>
      <c r="L336" s="90">
        <f t="shared" si="131"/>
        <v>896.5</v>
      </c>
      <c r="M336" s="7">
        <f t="shared" si="132"/>
        <v>1549449.0500000003</v>
      </c>
      <c r="N336" s="105" t="s">
        <v>984</v>
      </c>
      <c r="O336" s="88">
        <v>1</v>
      </c>
      <c r="P336" s="91">
        <f t="shared" si="141"/>
        <v>0</v>
      </c>
      <c r="Q336" s="92" t="s">
        <v>985</v>
      </c>
      <c r="R336" s="92"/>
    </row>
    <row r="337" spans="1:18" ht="29" x14ac:dyDescent="0.35">
      <c r="A337" s="94">
        <v>44776</v>
      </c>
      <c r="B337" s="73">
        <f>MONTH(A337)</f>
        <v>8</v>
      </c>
      <c r="C337" s="75">
        <f>YEAR(A337)</f>
        <v>2022</v>
      </c>
      <c r="D337" s="123"/>
      <c r="E337" s="125" t="s">
        <v>686</v>
      </c>
      <c r="F337" s="107" t="s">
        <v>958</v>
      </c>
      <c r="G337" s="107" t="s">
        <v>958</v>
      </c>
      <c r="H337" s="111" t="s">
        <v>51</v>
      </c>
      <c r="I337" s="89">
        <v>4</v>
      </c>
      <c r="J337" s="110" t="s">
        <v>125</v>
      </c>
      <c r="K337" s="103">
        <v>115</v>
      </c>
      <c r="L337" s="90">
        <f t="shared" si="131"/>
        <v>460</v>
      </c>
      <c r="M337" s="7">
        <f t="shared" si="132"/>
        <v>1549909.0500000003</v>
      </c>
      <c r="N337" s="105" t="s">
        <v>982</v>
      </c>
      <c r="O337" s="88">
        <v>4</v>
      </c>
      <c r="P337" s="91">
        <f t="shared" si="141"/>
        <v>0</v>
      </c>
      <c r="Q337" s="92" t="s">
        <v>983</v>
      </c>
      <c r="R337" s="92"/>
    </row>
    <row r="338" spans="1:18" ht="29" x14ac:dyDescent="0.35">
      <c r="A338" s="94">
        <v>44776</v>
      </c>
      <c r="B338" s="73">
        <f t="shared" ref="B338:B340" si="146">MONTH(A338)</f>
        <v>8</v>
      </c>
      <c r="C338" s="75">
        <f t="shared" ref="C338:C340" si="147">YEAR(A338)</f>
        <v>2022</v>
      </c>
      <c r="D338" s="123"/>
      <c r="E338" s="125" t="s">
        <v>686</v>
      </c>
      <c r="F338" s="107" t="s">
        <v>842</v>
      </c>
      <c r="G338" s="107" t="s">
        <v>842</v>
      </c>
      <c r="H338" s="111" t="s">
        <v>51</v>
      </c>
      <c r="I338" s="89">
        <v>6</v>
      </c>
      <c r="J338" s="110" t="s">
        <v>18</v>
      </c>
      <c r="K338" s="103">
        <v>234</v>
      </c>
      <c r="L338" s="90">
        <f t="shared" si="131"/>
        <v>1404</v>
      </c>
      <c r="M338" s="7">
        <f t="shared" si="132"/>
        <v>1551313.0500000003</v>
      </c>
      <c r="N338" s="105" t="s">
        <v>984</v>
      </c>
      <c r="O338" s="88">
        <f>6</f>
        <v>6</v>
      </c>
      <c r="P338" s="91">
        <f t="shared" si="141"/>
        <v>0</v>
      </c>
      <c r="Q338" s="92" t="s">
        <v>988</v>
      </c>
      <c r="R338" s="92"/>
    </row>
    <row r="339" spans="1:18" ht="29" x14ac:dyDescent="0.35">
      <c r="A339" s="94">
        <v>44778</v>
      </c>
      <c r="B339" s="73">
        <f t="shared" si="146"/>
        <v>8</v>
      </c>
      <c r="C339" s="75">
        <f t="shared" si="147"/>
        <v>2022</v>
      </c>
      <c r="D339" s="123"/>
      <c r="E339" s="125" t="s">
        <v>686</v>
      </c>
      <c r="F339" s="107" t="s">
        <v>928</v>
      </c>
      <c r="G339" s="107" t="s">
        <v>928</v>
      </c>
      <c r="H339" s="111" t="s">
        <v>51</v>
      </c>
      <c r="I339" s="89">
        <v>3</v>
      </c>
      <c r="J339" s="110" t="s">
        <v>1</v>
      </c>
      <c r="K339" s="103">
        <v>256</v>
      </c>
      <c r="L339" s="90">
        <f t="shared" si="131"/>
        <v>768</v>
      </c>
      <c r="M339" s="7">
        <f t="shared" si="132"/>
        <v>1552081.0500000003</v>
      </c>
      <c r="N339" s="105" t="s">
        <v>989</v>
      </c>
      <c r="O339" s="88">
        <v>3</v>
      </c>
      <c r="P339" s="91">
        <f t="shared" si="141"/>
        <v>0</v>
      </c>
      <c r="Q339" s="92" t="s">
        <v>990</v>
      </c>
      <c r="R339" s="92"/>
    </row>
    <row r="340" spans="1:18" ht="159.5" x14ac:dyDescent="0.35">
      <c r="A340" s="94">
        <v>44788</v>
      </c>
      <c r="B340" s="73">
        <f t="shared" si="146"/>
        <v>8</v>
      </c>
      <c r="C340" s="75">
        <f t="shared" si="147"/>
        <v>2022</v>
      </c>
      <c r="D340" s="123"/>
      <c r="E340" s="125" t="s">
        <v>686</v>
      </c>
      <c r="F340" s="107" t="s">
        <v>959</v>
      </c>
      <c r="G340" s="107" t="s">
        <v>959</v>
      </c>
      <c r="H340" s="111" t="s">
        <v>47</v>
      </c>
      <c r="I340" s="89">
        <v>32</v>
      </c>
      <c r="J340" s="110" t="s">
        <v>1</v>
      </c>
      <c r="K340" s="103">
        <v>556.1</v>
      </c>
      <c r="L340" s="90">
        <f t="shared" si="131"/>
        <v>17795.2</v>
      </c>
      <c r="M340" s="7">
        <f t="shared" si="132"/>
        <v>1569876.2500000002</v>
      </c>
      <c r="N340" s="127" t="s">
        <v>1091</v>
      </c>
      <c r="O340" s="88">
        <f>2+4+6+5+5+2+1+2+1+1+1+2</f>
        <v>32</v>
      </c>
      <c r="P340" s="91">
        <f t="shared" si="141"/>
        <v>0</v>
      </c>
      <c r="Q340" s="92" t="s">
        <v>1092</v>
      </c>
      <c r="R340" s="92"/>
    </row>
    <row r="341" spans="1:18" ht="43.5" x14ac:dyDescent="0.35">
      <c r="A341" s="94">
        <v>44788</v>
      </c>
      <c r="B341" s="73">
        <f t="shared" ref="B341" si="148">MONTH(A341)</f>
        <v>8</v>
      </c>
      <c r="C341" s="75">
        <f t="shared" ref="C341" si="149">YEAR(A341)</f>
        <v>2022</v>
      </c>
      <c r="D341" s="123"/>
      <c r="E341" s="125" t="s">
        <v>686</v>
      </c>
      <c r="F341" s="107" t="s">
        <v>959</v>
      </c>
      <c r="G341" s="107" t="s">
        <v>959</v>
      </c>
      <c r="H341" s="111" t="s">
        <v>51</v>
      </c>
      <c r="I341" s="89">
        <v>1</v>
      </c>
      <c r="J341" s="110" t="s">
        <v>1</v>
      </c>
      <c r="K341" s="103">
        <v>556.1</v>
      </c>
      <c r="L341" s="90">
        <f t="shared" si="131"/>
        <v>556.1</v>
      </c>
      <c r="M341" s="7">
        <f t="shared" si="132"/>
        <v>1570432.3500000003</v>
      </c>
      <c r="N341" s="127" t="s">
        <v>996</v>
      </c>
      <c r="O341" s="88">
        <v>1</v>
      </c>
      <c r="P341" s="91">
        <f t="shared" si="141"/>
        <v>0</v>
      </c>
      <c r="Q341" s="92" t="s">
        <v>997</v>
      </c>
      <c r="R341" s="92"/>
    </row>
    <row r="342" spans="1:18" ht="29" x14ac:dyDescent="0.35">
      <c r="A342" s="94">
        <v>44788</v>
      </c>
      <c r="B342" s="73">
        <f t="shared" ref="B342:B347" si="150">MONTH(A342)</f>
        <v>8</v>
      </c>
      <c r="C342" s="75">
        <f t="shared" ref="C342:C347" si="151">YEAR(A342)</f>
        <v>2022</v>
      </c>
      <c r="D342" s="123"/>
      <c r="E342" s="125" t="s">
        <v>686</v>
      </c>
      <c r="F342" s="107" t="s">
        <v>976</v>
      </c>
      <c r="G342" s="107" t="s">
        <v>976</v>
      </c>
      <c r="H342" s="111" t="s">
        <v>47</v>
      </c>
      <c r="I342" s="89">
        <v>1</v>
      </c>
      <c r="J342" s="110" t="s">
        <v>0</v>
      </c>
      <c r="K342" s="103">
        <v>1822.5</v>
      </c>
      <c r="L342" s="90">
        <f t="shared" si="131"/>
        <v>1822.5</v>
      </c>
      <c r="M342" s="7">
        <f t="shared" si="132"/>
        <v>1572254.8500000003</v>
      </c>
      <c r="N342" s="105" t="s">
        <v>996</v>
      </c>
      <c r="O342" s="88">
        <v>1</v>
      </c>
      <c r="P342" s="91">
        <f t="shared" si="141"/>
        <v>0</v>
      </c>
      <c r="Q342" s="92" t="s">
        <v>997</v>
      </c>
      <c r="R342" s="92"/>
    </row>
    <row r="343" spans="1:18" ht="14.5" customHeight="1" x14ac:dyDescent="0.35">
      <c r="A343" s="94">
        <v>44788</v>
      </c>
      <c r="B343" s="73">
        <f t="shared" si="150"/>
        <v>8</v>
      </c>
      <c r="C343" s="75">
        <f t="shared" si="151"/>
        <v>2022</v>
      </c>
      <c r="D343" s="123"/>
      <c r="E343" s="125" t="s">
        <v>686</v>
      </c>
      <c r="F343" s="107" t="s">
        <v>977</v>
      </c>
      <c r="G343" s="107" t="s">
        <v>977</v>
      </c>
      <c r="H343" s="111" t="s">
        <v>47</v>
      </c>
      <c r="I343" s="89">
        <v>1</v>
      </c>
      <c r="J343" s="110" t="s">
        <v>125</v>
      </c>
      <c r="K343" s="103">
        <v>240</v>
      </c>
      <c r="L343" s="90">
        <f t="shared" si="131"/>
        <v>240</v>
      </c>
      <c r="M343" s="7">
        <f t="shared" si="132"/>
        <v>1572494.8500000003</v>
      </c>
      <c r="N343" s="105" t="s">
        <v>996</v>
      </c>
      <c r="O343" s="88">
        <v>1</v>
      </c>
      <c r="P343" s="91">
        <f t="shared" si="141"/>
        <v>0</v>
      </c>
      <c r="Q343" s="92" t="s">
        <v>997</v>
      </c>
      <c r="R343" s="92"/>
    </row>
    <row r="344" spans="1:18" ht="29" x14ac:dyDescent="0.35">
      <c r="A344" s="94">
        <v>44795</v>
      </c>
      <c r="B344" s="73">
        <f t="shared" si="150"/>
        <v>8</v>
      </c>
      <c r="C344" s="75">
        <f t="shared" si="151"/>
        <v>2022</v>
      </c>
      <c r="D344" s="123"/>
      <c r="E344" s="125" t="s">
        <v>686</v>
      </c>
      <c r="F344" s="107" t="s">
        <v>958</v>
      </c>
      <c r="G344" s="107" t="s">
        <v>958</v>
      </c>
      <c r="H344" s="111" t="s">
        <v>51</v>
      </c>
      <c r="I344" s="89">
        <v>4</v>
      </c>
      <c r="J344" s="110" t="s">
        <v>978</v>
      </c>
      <c r="K344" s="103">
        <v>115</v>
      </c>
      <c r="L344" s="90">
        <f t="shared" si="131"/>
        <v>460</v>
      </c>
      <c r="M344" s="7">
        <f t="shared" si="132"/>
        <v>1572954.8500000003</v>
      </c>
      <c r="N344" s="105" t="s">
        <v>1004</v>
      </c>
      <c r="O344" s="88">
        <v>4</v>
      </c>
      <c r="P344" s="91">
        <f t="shared" si="141"/>
        <v>0</v>
      </c>
      <c r="Q344" s="92" t="s">
        <v>1005</v>
      </c>
      <c r="R344" s="92"/>
    </row>
    <row r="345" spans="1:18" ht="29" x14ac:dyDescent="0.35">
      <c r="A345" s="94">
        <v>44795</v>
      </c>
      <c r="B345" s="73">
        <f t="shared" si="150"/>
        <v>8</v>
      </c>
      <c r="C345" s="75">
        <f t="shared" si="151"/>
        <v>2022</v>
      </c>
      <c r="D345" s="123"/>
      <c r="E345" s="125" t="s">
        <v>686</v>
      </c>
      <c r="F345" s="107" t="s">
        <v>842</v>
      </c>
      <c r="G345" s="107" t="s">
        <v>842</v>
      </c>
      <c r="H345" s="111" t="s">
        <v>51</v>
      </c>
      <c r="I345" s="89">
        <v>4</v>
      </c>
      <c r="J345" s="110" t="s">
        <v>18</v>
      </c>
      <c r="K345" s="103">
        <v>234</v>
      </c>
      <c r="L345" s="90">
        <f t="shared" si="131"/>
        <v>936</v>
      </c>
      <c r="M345" s="7">
        <f t="shared" si="132"/>
        <v>1573890.8500000003</v>
      </c>
      <c r="N345" s="105" t="s">
        <v>1004</v>
      </c>
      <c r="O345" s="88">
        <v>4</v>
      </c>
      <c r="P345" s="91">
        <f t="shared" si="141"/>
        <v>0</v>
      </c>
      <c r="Q345" s="92" t="s">
        <v>1005</v>
      </c>
      <c r="R345" s="92"/>
    </row>
    <row r="346" spans="1:18" ht="29" x14ac:dyDescent="0.35">
      <c r="A346" s="94">
        <v>44796</v>
      </c>
      <c r="B346" s="73">
        <f t="shared" si="150"/>
        <v>8</v>
      </c>
      <c r="C346" s="75">
        <f t="shared" si="151"/>
        <v>2022</v>
      </c>
      <c r="D346" s="123"/>
      <c r="E346" s="125" t="s">
        <v>686</v>
      </c>
      <c r="F346" s="107" t="s">
        <v>842</v>
      </c>
      <c r="G346" s="107" t="s">
        <v>842</v>
      </c>
      <c r="H346" s="111" t="s">
        <v>51</v>
      </c>
      <c r="I346" s="89">
        <v>3</v>
      </c>
      <c r="J346" s="110" t="s">
        <v>18</v>
      </c>
      <c r="K346" s="103">
        <v>234</v>
      </c>
      <c r="L346" s="90">
        <f t="shared" si="131"/>
        <v>702</v>
      </c>
      <c r="M346" s="7">
        <f t="shared" si="132"/>
        <v>1574592.8500000003</v>
      </c>
      <c r="N346" s="105" t="s">
        <v>1004</v>
      </c>
      <c r="O346" s="88">
        <v>3</v>
      </c>
      <c r="P346" s="91">
        <f t="shared" si="141"/>
        <v>0</v>
      </c>
      <c r="Q346" s="92" t="s">
        <v>1006</v>
      </c>
      <c r="R346" s="92"/>
    </row>
    <row r="347" spans="1:18" ht="29" x14ac:dyDescent="0.35">
      <c r="A347" s="94">
        <v>44799</v>
      </c>
      <c r="B347" s="73">
        <f t="shared" si="150"/>
        <v>8</v>
      </c>
      <c r="C347" s="75">
        <f t="shared" si="151"/>
        <v>2022</v>
      </c>
      <c r="D347" s="123"/>
      <c r="E347" s="125" t="s">
        <v>686</v>
      </c>
      <c r="F347" s="107" t="s">
        <v>925</v>
      </c>
      <c r="G347" s="107" t="s">
        <v>925</v>
      </c>
      <c r="H347" s="111" t="s">
        <v>47</v>
      </c>
      <c r="I347" s="89">
        <v>5</v>
      </c>
      <c r="J347" s="110" t="s">
        <v>0</v>
      </c>
      <c r="K347" s="103">
        <v>1760</v>
      </c>
      <c r="L347" s="90">
        <f t="shared" si="131"/>
        <v>8800</v>
      </c>
      <c r="M347" s="7">
        <f t="shared" si="132"/>
        <v>1583392.8500000003</v>
      </c>
      <c r="N347" s="127" t="s">
        <v>1016</v>
      </c>
      <c r="O347" s="88">
        <f>2+3</f>
        <v>5</v>
      </c>
      <c r="P347" s="91">
        <f t="shared" si="141"/>
        <v>0</v>
      </c>
      <c r="Q347" s="92" t="s">
        <v>1017</v>
      </c>
      <c r="R347" s="92"/>
    </row>
    <row r="348" spans="1:18" ht="29" x14ac:dyDescent="0.35">
      <c r="A348" s="94">
        <v>44799</v>
      </c>
      <c r="B348" s="73">
        <f t="shared" ref="B348:B352" si="152">MONTH(A348)</f>
        <v>8</v>
      </c>
      <c r="C348" s="75">
        <f t="shared" ref="C348:C352" si="153">YEAR(A348)</f>
        <v>2022</v>
      </c>
      <c r="D348" s="123"/>
      <c r="E348" s="125" t="s">
        <v>686</v>
      </c>
      <c r="F348" s="107" t="s">
        <v>979</v>
      </c>
      <c r="G348" s="107" t="s">
        <v>979</v>
      </c>
      <c r="H348" s="111" t="s">
        <v>47</v>
      </c>
      <c r="I348" s="89">
        <v>5</v>
      </c>
      <c r="J348" s="110" t="s">
        <v>0</v>
      </c>
      <c r="K348" s="103">
        <v>1760</v>
      </c>
      <c r="L348" s="90">
        <f t="shared" si="131"/>
        <v>8800</v>
      </c>
      <c r="M348" s="7">
        <f t="shared" si="132"/>
        <v>1592192.8500000003</v>
      </c>
      <c r="N348" s="105" t="s">
        <v>1014</v>
      </c>
      <c r="O348" s="88">
        <f>3+2</f>
        <v>5</v>
      </c>
      <c r="P348" s="91">
        <f t="shared" si="141"/>
        <v>0</v>
      </c>
      <c r="Q348" s="92" t="s">
        <v>1015</v>
      </c>
      <c r="R348" s="92"/>
    </row>
    <row r="349" spans="1:18" ht="43.5" x14ac:dyDescent="0.35">
      <c r="A349" s="94">
        <v>44798</v>
      </c>
      <c r="B349" s="73">
        <f t="shared" si="152"/>
        <v>8</v>
      </c>
      <c r="C349" s="75">
        <f t="shared" si="153"/>
        <v>2022</v>
      </c>
      <c r="D349" s="123"/>
      <c r="E349" s="125" t="s">
        <v>10</v>
      </c>
      <c r="F349" s="107" t="s">
        <v>980</v>
      </c>
      <c r="G349" s="107" t="s">
        <v>980</v>
      </c>
      <c r="H349" s="111" t="s">
        <v>51</v>
      </c>
      <c r="I349" s="89">
        <v>20</v>
      </c>
      <c r="J349" s="110" t="s">
        <v>1</v>
      </c>
      <c r="K349" s="103">
        <v>225</v>
      </c>
      <c r="L349" s="90">
        <f t="shared" si="131"/>
        <v>4500</v>
      </c>
      <c r="M349" s="7">
        <f t="shared" si="132"/>
        <v>1596692.8500000003</v>
      </c>
      <c r="N349" s="127" t="s">
        <v>1033</v>
      </c>
      <c r="O349" s="88">
        <f>10+8+2</f>
        <v>20</v>
      </c>
      <c r="P349" s="91">
        <f t="shared" si="141"/>
        <v>0</v>
      </c>
      <c r="Q349" s="92" t="s">
        <v>1034</v>
      </c>
      <c r="R349" s="92"/>
    </row>
    <row r="350" spans="1:18" ht="29" x14ac:dyDescent="0.35">
      <c r="A350" s="94">
        <v>44798</v>
      </c>
      <c r="B350" s="73">
        <f t="shared" si="152"/>
        <v>8</v>
      </c>
      <c r="C350" s="75">
        <f t="shared" si="153"/>
        <v>2022</v>
      </c>
      <c r="D350" s="123"/>
      <c r="E350" s="125" t="s">
        <v>686</v>
      </c>
      <c r="F350" s="107" t="s">
        <v>981</v>
      </c>
      <c r="G350" s="107" t="s">
        <v>981</v>
      </c>
      <c r="H350" s="111" t="s">
        <v>47</v>
      </c>
      <c r="I350" s="89">
        <v>3</v>
      </c>
      <c r="J350" s="110" t="s">
        <v>217</v>
      </c>
      <c r="K350" s="103">
        <v>360</v>
      </c>
      <c r="L350" s="90">
        <f t="shared" si="131"/>
        <v>1080</v>
      </c>
      <c r="M350" s="7">
        <f t="shared" si="132"/>
        <v>1597772.8500000003</v>
      </c>
      <c r="N350" s="127" t="s">
        <v>1056</v>
      </c>
      <c r="O350" s="88">
        <f>1+1</f>
        <v>2</v>
      </c>
      <c r="P350" s="91">
        <f t="shared" si="141"/>
        <v>1</v>
      </c>
      <c r="Q350" s="92" t="s">
        <v>1057</v>
      </c>
      <c r="R350" s="92"/>
    </row>
    <row r="351" spans="1:18" ht="14.5" customHeight="1" x14ac:dyDescent="0.35">
      <c r="A351" s="94">
        <v>44798</v>
      </c>
      <c r="B351" s="73">
        <f t="shared" si="152"/>
        <v>8</v>
      </c>
      <c r="C351" s="75">
        <f t="shared" si="153"/>
        <v>2022</v>
      </c>
      <c r="D351" s="123"/>
      <c r="E351" s="125" t="s">
        <v>362</v>
      </c>
      <c r="F351" s="107" t="s">
        <v>675</v>
      </c>
      <c r="G351" s="47" t="s">
        <v>675</v>
      </c>
      <c r="H351" s="111" t="s">
        <v>51</v>
      </c>
      <c r="I351" s="89">
        <v>1</v>
      </c>
      <c r="J351" s="110" t="s">
        <v>18</v>
      </c>
      <c r="K351" s="103">
        <v>370</v>
      </c>
      <c r="L351" s="90">
        <f t="shared" si="131"/>
        <v>370</v>
      </c>
      <c r="M351" s="7">
        <f t="shared" si="132"/>
        <v>1598142.8500000003</v>
      </c>
      <c r="N351" s="105" t="s">
        <v>1007</v>
      </c>
      <c r="O351" s="88">
        <v>1</v>
      </c>
      <c r="P351" s="91">
        <f t="shared" si="141"/>
        <v>0</v>
      </c>
      <c r="Q351" s="92" t="s">
        <v>1008</v>
      </c>
      <c r="R351" s="92"/>
    </row>
    <row r="352" spans="1:18" ht="14.5" customHeight="1" x14ac:dyDescent="0.35">
      <c r="A352" s="94">
        <v>44799</v>
      </c>
      <c r="B352" s="73">
        <f t="shared" si="152"/>
        <v>8</v>
      </c>
      <c r="C352" s="75">
        <f t="shared" si="153"/>
        <v>2022</v>
      </c>
      <c r="D352" s="123" t="s">
        <v>1013</v>
      </c>
      <c r="E352" s="125" t="s">
        <v>307</v>
      </c>
      <c r="F352" s="107" t="s">
        <v>643</v>
      </c>
      <c r="G352" s="47" t="s">
        <v>643</v>
      </c>
      <c r="H352" s="111" t="s">
        <v>47</v>
      </c>
      <c r="I352" s="89">
        <v>4</v>
      </c>
      <c r="J352" s="110" t="s">
        <v>125</v>
      </c>
      <c r="K352" s="103">
        <v>320</v>
      </c>
      <c r="L352" s="90">
        <f t="shared" si="131"/>
        <v>1280</v>
      </c>
      <c r="M352" s="7">
        <f t="shared" si="132"/>
        <v>1599422.8500000003</v>
      </c>
      <c r="N352" s="127" t="s">
        <v>1074</v>
      </c>
      <c r="O352" s="88">
        <f>1+1+1</f>
        <v>3</v>
      </c>
      <c r="P352" s="91">
        <f t="shared" si="141"/>
        <v>1</v>
      </c>
      <c r="Q352" s="92" t="s">
        <v>1075</v>
      </c>
      <c r="R352" s="92"/>
    </row>
    <row r="353" spans="1:18" ht="72.5" x14ac:dyDescent="0.35">
      <c r="A353" s="94">
        <v>44810</v>
      </c>
      <c r="B353" s="73">
        <f t="shared" ref="B353:B355" si="154">MONTH(A353)</f>
        <v>9</v>
      </c>
      <c r="C353" s="75">
        <f t="shared" ref="C353:C355" si="155">YEAR(A353)</f>
        <v>2022</v>
      </c>
      <c r="D353" s="123"/>
      <c r="E353" s="125" t="s">
        <v>429</v>
      </c>
      <c r="F353" s="107" t="s">
        <v>862</v>
      </c>
      <c r="G353" s="47" t="s">
        <v>862</v>
      </c>
      <c r="H353" s="111" t="s">
        <v>51</v>
      </c>
      <c r="I353" s="89">
        <v>20</v>
      </c>
      <c r="J353" s="110" t="s">
        <v>1</v>
      </c>
      <c r="K353" s="103">
        <v>200</v>
      </c>
      <c r="L353" s="90">
        <f t="shared" si="131"/>
        <v>4000</v>
      </c>
      <c r="M353" s="7">
        <f t="shared" si="132"/>
        <v>1603422.8500000003</v>
      </c>
      <c r="N353" s="127" t="s">
        <v>1078</v>
      </c>
      <c r="O353" s="88">
        <f>5+5+5+1+4</f>
        <v>20</v>
      </c>
      <c r="P353" s="91">
        <f t="shared" si="141"/>
        <v>0</v>
      </c>
      <c r="Q353" s="92" t="s">
        <v>1079</v>
      </c>
      <c r="R353" s="148" t="s">
        <v>1039</v>
      </c>
    </row>
    <row r="354" spans="1:18" ht="72.5" x14ac:dyDescent="0.35">
      <c r="A354" s="94">
        <v>44810</v>
      </c>
      <c r="B354" s="73">
        <f t="shared" si="154"/>
        <v>9</v>
      </c>
      <c r="C354" s="75">
        <f t="shared" si="155"/>
        <v>2022</v>
      </c>
      <c r="D354" s="123"/>
      <c r="E354" s="125" t="s">
        <v>429</v>
      </c>
      <c r="F354" s="107" t="s">
        <v>763</v>
      </c>
      <c r="G354" s="47" t="s">
        <v>763</v>
      </c>
      <c r="H354" s="111" t="s">
        <v>51</v>
      </c>
      <c r="I354" s="89">
        <v>20</v>
      </c>
      <c r="J354" s="110" t="s">
        <v>25</v>
      </c>
      <c r="K354" s="103">
        <v>52.5</v>
      </c>
      <c r="L354" s="90">
        <f t="shared" si="131"/>
        <v>1050</v>
      </c>
      <c r="M354" s="7">
        <f>SUM(M353+L354)</f>
        <v>1604472.8500000003</v>
      </c>
      <c r="N354" s="127" t="s">
        <v>1096</v>
      </c>
      <c r="O354" s="88">
        <f>1+1+4+1+1+4</f>
        <v>12</v>
      </c>
      <c r="P354" s="91">
        <f t="shared" si="141"/>
        <v>8</v>
      </c>
      <c r="Q354" s="92" t="s">
        <v>1097</v>
      </c>
      <c r="R354" s="92"/>
    </row>
    <row r="355" spans="1:18" ht="101.5" x14ac:dyDescent="0.35">
      <c r="A355" s="94">
        <v>44812</v>
      </c>
      <c r="B355" s="73">
        <f t="shared" si="154"/>
        <v>9</v>
      </c>
      <c r="C355" s="75">
        <f t="shared" si="155"/>
        <v>2022</v>
      </c>
      <c r="D355" s="123"/>
      <c r="E355" s="125" t="s">
        <v>10</v>
      </c>
      <c r="F355" s="107" t="s">
        <v>64</v>
      </c>
      <c r="G355" s="107" t="s">
        <v>64</v>
      </c>
      <c r="H355" s="111" t="s">
        <v>47</v>
      </c>
      <c r="I355" s="89">
        <v>10</v>
      </c>
      <c r="J355" s="110" t="s">
        <v>1</v>
      </c>
      <c r="K355" s="103">
        <v>1650</v>
      </c>
      <c r="L355" s="90">
        <f t="shared" si="131"/>
        <v>16500</v>
      </c>
      <c r="M355" s="7">
        <f t="shared" si="132"/>
        <v>1620972.8500000003</v>
      </c>
      <c r="N355" s="127" t="s">
        <v>1069</v>
      </c>
      <c r="O355" s="104">
        <f>1+1+1+1+3+1+1+1</f>
        <v>10</v>
      </c>
      <c r="P355" s="91">
        <f t="shared" si="141"/>
        <v>0</v>
      </c>
      <c r="Q355" s="92" t="s">
        <v>1070</v>
      </c>
      <c r="R355" s="92"/>
    </row>
    <row r="356" spans="1:18" ht="58" x14ac:dyDescent="0.35">
      <c r="A356" s="94">
        <v>44812</v>
      </c>
      <c r="B356" s="73">
        <f t="shared" ref="B356:B360" si="156">MONTH(A356)</f>
        <v>9</v>
      </c>
      <c r="C356" s="75">
        <f t="shared" ref="C356:C360" si="157">YEAR(A356)</f>
        <v>2022</v>
      </c>
      <c r="D356" s="123"/>
      <c r="E356" s="125" t="s">
        <v>10</v>
      </c>
      <c r="F356" s="107" t="s">
        <v>1022</v>
      </c>
      <c r="G356" s="107" t="s">
        <v>1022</v>
      </c>
      <c r="H356" s="111" t="s">
        <v>47</v>
      </c>
      <c r="I356" s="89">
        <v>10</v>
      </c>
      <c r="J356" s="110" t="s">
        <v>1</v>
      </c>
      <c r="K356" s="103">
        <v>1628</v>
      </c>
      <c r="L356" s="90">
        <f t="shared" si="131"/>
        <v>16280</v>
      </c>
      <c r="M356" s="7">
        <f t="shared" ref="M356:M379" si="158">SUM(M355+L356)</f>
        <v>1637252.8500000003</v>
      </c>
      <c r="N356" s="127" t="s">
        <v>1054</v>
      </c>
      <c r="O356" s="88">
        <f>4+4+1+1</f>
        <v>10</v>
      </c>
      <c r="P356" s="91">
        <f t="shared" si="141"/>
        <v>0</v>
      </c>
      <c r="Q356" s="92" t="s">
        <v>1055</v>
      </c>
      <c r="R356" s="92"/>
    </row>
    <row r="357" spans="1:18" ht="43.5" x14ac:dyDescent="0.35">
      <c r="A357" s="94">
        <v>44812</v>
      </c>
      <c r="B357" s="73">
        <f t="shared" si="156"/>
        <v>9</v>
      </c>
      <c r="C357" s="75">
        <f t="shared" si="157"/>
        <v>2022</v>
      </c>
      <c r="D357" s="123"/>
      <c r="E357" s="125" t="s">
        <v>10</v>
      </c>
      <c r="F357" s="107" t="s">
        <v>980</v>
      </c>
      <c r="G357" s="47" t="s">
        <v>980</v>
      </c>
      <c r="H357" s="111" t="s">
        <v>51</v>
      </c>
      <c r="I357" s="89">
        <v>20</v>
      </c>
      <c r="J357" s="110" t="s">
        <v>1</v>
      </c>
      <c r="K357" s="103">
        <v>219</v>
      </c>
      <c r="L357" s="90">
        <f t="shared" si="131"/>
        <v>4380</v>
      </c>
      <c r="M357" s="7">
        <f t="shared" si="158"/>
        <v>1641632.8500000003</v>
      </c>
      <c r="N357" s="127" t="s">
        <v>1076</v>
      </c>
      <c r="O357" s="88">
        <f>3+10+7</f>
        <v>20</v>
      </c>
      <c r="P357" s="91">
        <f t="shared" si="141"/>
        <v>0</v>
      </c>
      <c r="Q357" s="92" t="s">
        <v>1077</v>
      </c>
      <c r="R357" s="92"/>
    </row>
    <row r="358" spans="1:18" ht="130.5" x14ac:dyDescent="0.35">
      <c r="A358" s="94">
        <v>44812</v>
      </c>
      <c r="B358" s="73">
        <f t="shared" si="156"/>
        <v>9</v>
      </c>
      <c r="C358" s="75">
        <f t="shared" si="157"/>
        <v>2022</v>
      </c>
      <c r="D358" s="123"/>
      <c r="E358" s="125" t="s">
        <v>10</v>
      </c>
      <c r="F358" s="107" t="s">
        <v>28</v>
      </c>
      <c r="G358" s="47" t="s">
        <v>28</v>
      </c>
      <c r="H358" s="111" t="s">
        <v>47</v>
      </c>
      <c r="I358" s="89">
        <v>40</v>
      </c>
      <c r="J358" s="110" t="s">
        <v>217</v>
      </c>
      <c r="K358" s="103">
        <v>32.5</v>
      </c>
      <c r="L358" s="90">
        <f t="shared" ref="L358:L379" si="159">SUM(I358*K358)</f>
        <v>1300</v>
      </c>
      <c r="M358" s="7">
        <f t="shared" si="158"/>
        <v>1642932.8500000003</v>
      </c>
      <c r="N358" s="127" t="s">
        <v>1082</v>
      </c>
      <c r="O358" s="88">
        <f>1+5+10+1+10+5+3+3+2</f>
        <v>40</v>
      </c>
      <c r="P358" s="91">
        <f t="shared" si="141"/>
        <v>0</v>
      </c>
      <c r="Q358" s="92" t="s">
        <v>1083</v>
      </c>
      <c r="R358" s="92"/>
    </row>
    <row r="359" spans="1:18" ht="29" x14ac:dyDescent="0.35">
      <c r="A359" s="94">
        <v>44812</v>
      </c>
      <c r="B359" s="73">
        <f t="shared" si="156"/>
        <v>9</v>
      </c>
      <c r="C359" s="75">
        <f t="shared" si="157"/>
        <v>2022</v>
      </c>
      <c r="D359" s="123"/>
      <c r="E359" s="125" t="s">
        <v>10</v>
      </c>
      <c r="F359" s="107" t="s">
        <v>892</v>
      </c>
      <c r="G359" s="47" t="s">
        <v>892</v>
      </c>
      <c r="H359" s="111" t="s">
        <v>47</v>
      </c>
      <c r="I359" s="89">
        <v>1</v>
      </c>
      <c r="J359" s="110" t="s">
        <v>125</v>
      </c>
      <c r="K359" s="103">
        <v>186</v>
      </c>
      <c r="L359" s="90">
        <f t="shared" si="159"/>
        <v>186</v>
      </c>
      <c r="M359" s="7">
        <f t="shared" si="158"/>
        <v>1643118.8500000003</v>
      </c>
      <c r="N359" s="105" t="s">
        <v>1027</v>
      </c>
      <c r="O359" s="88">
        <v>1</v>
      </c>
      <c r="P359" s="91">
        <f t="shared" si="141"/>
        <v>0</v>
      </c>
      <c r="Q359" s="92" t="s">
        <v>1028</v>
      </c>
      <c r="R359" s="92"/>
    </row>
    <row r="360" spans="1:18" ht="29" x14ac:dyDescent="0.35">
      <c r="A360" s="94">
        <v>44818</v>
      </c>
      <c r="B360" s="73">
        <f t="shared" si="156"/>
        <v>9</v>
      </c>
      <c r="C360" s="75">
        <f t="shared" si="157"/>
        <v>2022</v>
      </c>
      <c r="D360" s="123"/>
      <c r="E360" s="125" t="s">
        <v>686</v>
      </c>
      <c r="F360" s="107" t="s">
        <v>1023</v>
      </c>
      <c r="G360" s="107" t="s">
        <v>1023</v>
      </c>
      <c r="H360" s="111" t="s">
        <v>51</v>
      </c>
      <c r="I360" s="89">
        <v>4</v>
      </c>
      <c r="J360" s="110" t="s">
        <v>18</v>
      </c>
      <c r="K360" s="103">
        <v>330</v>
      </c>
      <c r="L360" s="90">
        <f t="shared" si="159"/>
        <v>1320</v>
      </c>
      <c r="M360" s="7">
        <f t="shared" si="158"/>
        <v>1644438.8500000003</v>
      </c>
      <c r="N360" s="105" t="s">
        <v>1029</v>
      </c>
      <c r="O360" s="88">
        <v>4</v>
      </c>
      <c r="P360" s="91">
        <f t="shared" si="141"/>
        <v>0</v>
      </c>
      <c r="Q360" s="92" t="s">
        <v>1030</v>
      </c>
      <c r="R360" s="92"/>
    </row>
    <row r="361" spans="1:18" ht="43.5" x14ac:dyDescent="0.35">
      <c r="A361" s="94">
        <v>44823</v>
      </c>
      <c r="B361" s="73">
        <f t="shared" ref="B361:B365" si="160">MONTH(A361)</f>
        <v>9</v>
      </c>
      <c r="C361" s="75">
        <f t="shared" ref="C361:C365" si="161">YEAR(A361)</f>
        <v>2022</v>
      </c>
      <c r="D361" s="123"/>
      <c r="E361" s="125" t="s">
        <v>10</v>
      </c>
      <c r="F361" s="107" t="s">
        <v>1022</v>
      </c>
      <c r="G361" s="47" t="s">
        <v>1022</v>
      </c>
      <c r="H361" s="111" t="s">
        <v>47</v>
      </c>
      <c r="I361" s="89">
        <v>10</v>
      </c>
      <c r="J361" s="110" t="s">
        <v>0</v>
      </c>
      <c r="K361" s="103">
        <v>1628</v>
      </c>
      <c r="L361" s="90">
        <f t="shared" si="159"/>
        <v>16280</v>
      </c>
      <c r="M361" s="7">
        <f t="shared" si="158"/>
        <v>1660718.8500000003</v>
      </c>
      <c r="N361" s="127" t="s">
        <v>1052</v>
      </c>
      <c r="O361" s="88">
        <f>5+1+4</f>
        <v>10</v>
      </c>
      <c r="P361" s="91">
        <f t="shared" si="141"/>
        <v>0</v>
      </c>
      <c r="Q361" s="92" t="s">
        <v>1053</v>
      </c>
      <c r="R361" s="92"/>
    </row>
    <row r="362" spans="1:18" ht="159.5" x14ac:dyDescent="0.35">
      <c r="A362" s="94">
        <v>44828</v>
      </c>
      <c r="B362" s="73">
        <f t="shared" si="160"/>
        <v>9</v>
      </c>
      <c r="C362" s="75">
        <f t="shared" si="161"/>
        <v>2022</v>
      </c>
      <c r="D362" s="123"/>
      <c r="E362" s="125" t="s">
        <v>429</v>
      </c>
      <c r="F362" s="107" t="s">
        <v>1024</v>
      </c>
      <c r="G362" s="107" t="s">
        <v>1024</v>
      </c>
      <c r="H362" s="111" t="s">
        <v>51</v>
      </c>
      <c r="I362" s="89">
        <v>32</v>
      </c>
      <c r="J362" s="110" t="s">
        <v>25</v>
      </c>
      <c r="K362" s="103">
        <v>67.5</v>
      </c>
      <c r="L362" s="90">
        <f t="shared" si="159"/>
        <v>2160</v>
      </c>
      <c r="M362" s="7">
        <f t="shared" si="158"/>
        <v>1662878.8500000003</v>
      </c>
      <c r="N362" s="127" t="s">
        <v>1131</v>
      </c>
      <c r="O362" s="88">
        <f>3+1+6+1+2+1+4+1+1+4+1</f>
        <v>25</v>
      </c>
      <c r="P362" s="91">
        <f t="shared" si="141"/>
        <v>7</v>
      </c>
      <c r="Q362" s="92" t="s">
        <v>1132</v>
      </c>
      <c r="R362" s="92"/>
    </row>
    <row r="363" spans="1:18" ht="29" x14ac:dyDescent="0.35">
      <c r="A363" s="94">
        <v>44830</v>
      </c>
      <c r="B363" s="73">
        <f t="shared" si="160"/>
        <v>9</v>
      </c>
      <c r="C363" s="75">
        <f t="shared" si="161"/>
        <v>2022</v>
      </c>
      <c r="D363" s="123"/>
      <c r="E363" s="125" t="s">
        <v>10</v>
      </c>
      <c r="F363" s="107" t="s">
        <v>245</v>
      </c>
      <c r="G363" s="47" t="s">
        <v>245</v>
      </c>
      <c r="H363" s="111" t="s">
        <v>51</v>
      </c>
      <c r="I363" s="89">
        <v>12</v>
      </c>
      <c r="J363" s="110" t="s">
        <v>215</v>
      </c>
      <c r="K363" s="103">
        <v>43</v>
      </c>
      <c r="L363" s="90">
        <f t="shared" si="159"/>
        <v>516</v>
      </c>
      <c r="M363" s="7">
        <f t="shared" si="158"/>
        <v>1663394.8500000003</v>
      </c>
      <c r="N363" s="127" t="s">
        <v>1067</v>
      </c>
      <c r="O363" s="88">
        <f>6+6</f>
        <v>12</v>
      </c>
      <c r="P363" s="91">
        <f t="shared" si="141"/>
        <v>0</v>
      </c>
      <c r="Q363" s="92" t="s">
        <v>1068</v>
      </c>
      <c r="R363" s="92"/>
    </row>
    <row r="364" spans="1:18" x14ac:dyDescent="0.35">
      <c r="A364" s="94">
        <v>44832</v>
      </c>
      <c r="B364" s="73">
        <f t="shared" si="160"/>
        <v>9</v>
      </c>
      <c r="C364" s="75">
        <f t="shared" si="161"/>
        <v>2022</v>
      </c>
      <c r="D364" s="123"/>
      <c r="E364" s="125" t="s">
        <v>686</v>
      </c>
      <c r="F364" s="107" t="s">
        <v>956</v>
      </c>
      <c r="G364" s="47" t="s">
        <v>956</v>
      </c>
      <c r="H364" s="111" t="s">
        <v>51</v>
      </c>
      <c r="I364" s="89">
        <v>1</v>
      </c>
      <c r="J364" s="110" t="s">
        <v>25</v>
      </c>
      <c r="K364" s="103">
        <v>80</v>
      </c>
      <c r="L364" s="90">
        <f t="shared" si="159"/>
        <v>80</v>
      </c>
      <c r="M364" s="7">
        <f t="shared" si="158"/>
        <v>1663474.8500000003</v>
      </c>
      <c r="N364" s="105" t="s">
        <v>1040</v>
      </c>
      <c r="O364" s="88">
        <v>1</v>
      </c>
      <c r="P364" s="91">
        <f t="shared" si="141"/>
        <v>0</v>
      </c>
      <c r="Q364" s="92" t="s">
        <v>1041</v>
      </c>
      <c r="R364" s="92"/>
    </row>
    <row r="365" spans="1:18" ht="29" x14ac:dyDescent="0.35">
      <c r="A365" s="94">
        <v>44832</v>
      </c>
      <c r="B365" s="73">
        <f t="shared" si="160"/>
        <v>9</v>
      </c>
      <c r="C365" s="75">
        <f t="shared" si="161"/>
        <v>2022</v>
      </c>
      <c r="D365" s="123"/>
      <c r="E365" s="125" t="s">
        <v>686</v>
      </c>
      <c r="F365" s="107" t="s">
        <v>958</v>
      </c>
      <c r="G365" s="47" t="s">
        <v>958</v>
      </c>
      <c r="H365" s="111" t="s">
        <v>51</v>
      </c>
      <c r="I365" s="89">
        <v>4</v>
      </c>
      <c r="J365" s="110" t="s">
        <v>125</v>
      </c>
      <c r="K365" s="103">
        <v>115</v>
      </c>
      <c r="L365" s="90">
        <f t="shared" si="159"/>
        <v>460</v>
      </c>
      <c r="M365" s="7">
        <f t="shared" si="158"/>
        <v>1663934.8500000003</v>
      </c>
      <c r="N365" s="105" t="s">
        <v>1040</v>
      </c>
      <c r="O365" s="88">
        <v>4</v>
      </c>
      <c r="P365" s="91">
        <f t="shared" si="141"/>
        <v>0</v>
      </c>
      <c r="Q365" s="92" t="s">
        <v>1041</v>
      </c>
      <c r="R365" s="92"/>
    </row>
    <row r="366" spans="1:18" ht="29" x14ac:dyDescent="0.35">
      <c r="A366" s="94">
        <v>44832</v>
      </c>
      <c r="B366" s="73">
        <f t="shared" ref="B366:B367" si="162">MONTH(A366)</f>
        <v>9</v>
      </c>
      <c r="C366" s="75">
        <f t="shared" ref="C366:C367" si="163">YEAR(A366)</f>
        <v>2022</v>
      </c>
      <c r="D366" s="123"/>
      <c r="E366" s="125" t="s">
        <v>686</v>
      </c>
      <c r="F366" s="107" t="s">
        <v>842</v>
      </c>
      <c r="G366" s="47" t="s">
        <v>842</v>
      </c>
      <c r="H366" s="111" t="s">
        <v>51</v>
      </c>
      <c r="I366" s="89">
        <v>4</v>
      </c>
      <c r="J366" s="110" t="s">
        <v>18</v>
      </c>
      <c r="K366" s="103">
        <v>225</v>
      </c>
      <c r="L366" s="90">
        <f t="shared" si="159"/>
        <v>900</v>
      </c>
      <c r="M366" s="7">
        <f t="shared" si="158"/>
        <v>1664834.8500000003</v>
      </c>
      <c r="N366" s="105" t="s">
        <v>1040</v>
      </c>
      <c r="O366" s="88">
        <v>4</v>
      </c>
      <c r="P366" s="91">
        <f t="shared" si="141"/>
        <v>0</v>
      </c>
      <c r="Q366" s="92" t="s">
        <v>1044</v>
      </c>
      <c r="R366" s="92"/>
    </row>
    <row r="367" spans="1:18" ht="29" x14ac:dyDescent="0.35">
      <c r="A367" s="94">
        <v>44834</v>
      </c>
      <c r="B367" s="73">
        <f t="shared" si="162"/>
        <v>9</v>
      </c>
      <c r="C367" s="75">
        <f t="shared" si="163"/>
        <v>2022</v>
      </c>
      <c r="D367" s="123"/>
      <c r="E367" s="125" t="s">
        <v>10</v>
      </c>
      <c r="F367" s="107" t="s">
        <v>1022</v>
      </c>
      <c r="G367" s="107" t="s">
        <v>1022</v>
      </c>
      <c r="H367" s="111" t="s">
        <v>51</v>
      </c>
      <c r="I367" s="89">
        <v>4</v>
      </c>
      <c r="J367" s="110" t="s">
        <v>0</v>
      </c>
      <c r="K367" s="103">
        <v>1617</v>
      </c>
      <c r="L367" s="90">
        <f t="shared" si="159"/>
        <v>6468</v>
      </c>
      <c r="M367" s="7">
        <f t="shared" si="158"/>
        <v>1671302.8500000003</v>
      </c>
      <c r="N367" s="105" t="s">
        <v>1045</v>
      </c>
      <c r="O367" s="88">
        <v>4</v>
      </c>
      <c r="P367" s="91">
        <f t="shared" si="141"/>
        <v>0</v>
      </c>
      <c r="Q367" s="92" t="s">
        <v>1046</v>
      </c>
      <c r="R367" s="92"/>
    </row>
    <row r="368" spans="1:18" ht="43.5" x14ac:dyDescent="0.35">
      <c r="A368" s="94">
        <v>44834</v>
      </c>
      <c r="B368" s="73">
        <f t="shared" ref="B368:B371" si="164">MONTH(A368)</f>
        <v>9</v>
      </c>
      <c r="C368" s="75">
        <f t="shared" ref="C368:C371" si="165">YEAR(A368)</f>
        <v>2022</v>
      </c>
      <c r="D368" s="123"/>
      <c r="E368" s="125" t="s">
        <v>10</v>
      </c>
      <c r="F368" s="107" t="s">
        <v>980</v>
      </c>
      <c r="G368" s="107" t="s">
        <v>980</v>
      </c>
      <c r="H368" s="111" t="s">
        <v>51</v>
      </c>
      <c r="I368" s="89">
        <v>20</v>
      </c>
      <c r="J368" s="110" t="s">
        <v>1</v>
      </c>
      <c r="K368" s="103">
        <v>219</v>
      </c>
      <c r="L368" s="90">
        <f t="shared" si="159"/>
        <v>4380</v>
      </c>
      <c r="M368" s="7">
        <f t="shared" si="158"/>
        <v>1675682.8500000003</v>
      </c>
      <c r="N368" s="105" t="s">
        <v>1045</v>
      </c>
      <c r="O368" s="88">
        <v>20</v>
      </c>
      <c r="P368" s="91">
        <f t="shared" si="141"/>
        <v>0</v>
      </c>
      <c r="Q368" s="92" t="s">
        <v>1047</v>
      </c>
      <c r="R368" s="92"/>
    </row>
    <row r="369" spans="1:18" ht="29" x14ac:dyDescent="0.35">
      <c r="A369" s="94">
        <v>44834</v>
      </c>
      <c r="B369" s="73">
        <f t="shared" si="164"/>
        <v>9</v>
      </c>
      <c r="C369" s="75">
        <f t="shared" si="165"/>
        <v>2022</v>
      </c>
      <c r="D369" s="123"/>
      <c r="E369" s="125" t="s">
        <v>10</v>
      </c>
      <c r="F369" s="107" t="s">
        <v>900</v>
      </c>
      <c r="G369" s="107" t="s">
        <v>900</v>
      </c>
      <c r="H369" s="111" t="s">
        <v>51</v>
      </c>
      <c r="I369" s="89">
        <v>10</v>
      </c>
      <c r="J369" s="110" t="s">
        <v>1</v>
      </c>
      <c r="K369" s="103">
        <v>261</v>
      </c>
      <c r="L369" s="90">
        <f t="shared" si="159"/>
        <v>2610</v>
      </c>
      <c r="M369" s="7">
        <f t="shared" si="158"/>
        <v>1678292.8500000003</v>
      </c>
      <c r="N369" s="105" t="s">
        <v>1045</v>
      </c>
      <c r="O369" s="88">
        <v>10</v>
      </c>
      <c r="P369" s="91">
        <f t="shared" ref="P369:P403" si="166">I369-O369</f>
        <v>0</v>
      </c>
      <c r="Q369" s="92" t="s">
        <v>1048</v>
      </c>
      <c r="R369" s="92"/>
    </row>
    <row r="370" spans="1:18" ht="29" x14ac:dyDescent="0.35">
      <c r="A370" s="94">
        <v>44834</v>
      </c>
      <c r="B370" s="73">
        <f t="shared" si="164"/>
        <v>9</v>
      </c>
      <c r="C370" s="75">
        <f t="shared" si="165"/>
        <v>2022</v>
      </c>
      <c r="D370" s="123"/>
      <c r="E370" s="125" t="s">
        <v>10</v>
      </c>
      <c r="F370" s="107" t="s">
        <v>28</v>
      </c>
      <c r="G370" s="107" t="s">
        <v>28</v>
      </c>
      <c r="H370" s="111" t="s">
        <v>51</v>
      </c>
      <c r="I370" s="89">
        <v>4</v>
      </c>
      <c r="J370" s="110" t="s">
        <v>217</v>
      </c>
      <c r="K370" s="103">
        <v>32.5</v>
      </c>
      <c r="L370" s="90">
        <f t="shared" si="159"/>
        <v>130</v>
      </c>
      <c r="M370" s="7">
        <f t="shared" si="158"/>
        <v>1678422.8500000003</v>
      </c>
      <c r="N370" s="127" t="s">
        <v>1066</v>
      </c>
      <c r="O370" s="88">
        <v>4</v>
      </c>
      <c r="P370" s="91">
        <f t="shared" si="166"/>
        <v>0</v>
      </c>
      <c r="Q370" s="92" t="s">
        <v>1046</v>
      </c>
      <c r="R370" s="92"/>
    </row>
    <row r="371" spans="1:18" ht="29" x14ac:dyDescent="0.35">
      <c r="A371" s="94">
        <v>44835</v>
      </c>
      <c r="B371" s="73">
        <f t="shared" si="164"/>
        <v>10</v>
      </c>
      <c r="C371" s="75">
        <f t="shared" si="165"/>
        <v>2022</v>
      </c>
      <c r="D371" s="123"/>
      <c r="E371" s="125" t="s">
        <v>686</v>
      </c>
      <c r="F371" s="107" t="s">
        <v>979</v>
      </c>
      <c r="G371" s="107" t="s">
        <v>1022</v>
      </c>
      <c r="H371" s="111" t="s">
        <v>51</v>
      </c>
      <c r="I371" s="89">
        <v>9</v>
      </c>
      <c r="J371" s="110" t="s">
        <v>0</v>
      </c>
      <c r="K371" s="103">
        <v>1606</v>
      </c>
      <c r="L371" s="90">
        <f t="shared" si="159"/>
        <v>14454</v>
      </c>
      <c r="M371" s="7">
        <f t="shared" si="158"/>
        <v>1692876.8500000003</v>
      </c>
      <c r="N371" s="105" t="s">
        <v>1051</v>
      </c>
      <c r="O371" s="88">
        <v>9</v>
      </c>
      <c r="P371" s="91">
        <f t="shared" si="166"/>
        <v>0</v>
      </c>
      <c r="Q371" s="92" t="s">
        <v>1060</v>
      </c>
      <c r="R371" s="92"/>
    </row>
    <row r="372" spans="1:18" ht="29" x14ac:dyDescent="0.35">
      <c r="A372" s="94">
        <v>44837</v>
      </c>
      <c r="B372" s="73">
        <f t="shared" ref="B372:B380" si="167">MONTH(A372)</f>
        <v>10</v>
      </c>
      <c r="C372" s="75">
        <f t="shared" ref="C372:C380" si="168">YEAR(A372)</f>
        <v>2022</v>
      </c>
      <c r="D372" s="123"/>
      <c r="E372" s="125" t="s">
        <v>686</v>
      </c>
      <c r="F372" s="107" t="s">
        <v>979</v>
      </c>
      <c r="G372" s="47" t="s">
        <v>1022</v>
      </c>
      <c r="H372" s="111" t="s">
        <v>51</v>
      </c>
      <c r="I372" s="89">
        <v>2</v>
      </c>
      <c r="J372" s="110" t="s">
        <v>0</v>
      </c>
      <c r="K372" s="103">
        <v>1606</v>
      </c>
      <c r="L372" s="90">
        <f t="shared" si="159"/>
        <v>3212</v>
      </c>
      <c r="M372" s="7">
        <f t="shared" si="158"/>
        <v>1696088.8500000003</v>
      </c>
      <c r="N372" s="105" t="s">
        <v>1059</v>
      </c>
      <c r="O372" s="88">
        <v>2</v>
      </c>
      <c r="P372" s="91">
        <f t="shared" si="166"/>
        <v>0</v>
      </c>
      <c r="Q372" s="92" t="s">
        <v>1061</v>
      </c>
      <c r="R372" s="92"/>
    </row>
    <row r="373" spans="1:18" x14ac:dyDescent="0.35">
      <c r="A373" s="94">
        <v>44837</v>
      </c>
      <c r="B373" s="73">
        <f t="shared" si="167"/>
        <v>10</v>
      </c>
      <c r="C373" s="75">
        <f t="shared" si="168"/>
        <v>2022</v>
      </c>
      <c r="D373" s="123"/>
      <c r="E373" s="125" t="s">
        <v>686</v>
      </c>
      <c r="F373" s="59" t="s">
        <v>1049</v>
      </c>
      <c r="G373" s="47" t="s">
        <v>1049</v>
      </c>
      <c r="H373" s="111" t="s">
        <v>51</v>
      </c>
      <c r="I373" s="89">
        <v>1</v>
      </c>
      <c r="J373" s="110" t="s">
        <v>138</v>
      </c>
      <c r="K373" s="103">
        <v>30</v>
      </c>
      <c r="L373" s="90">
        <f t="shared" si="159"/>
        <v>30</v>
      </c>
      <c r="M373" s="7">
        <f t="shared" si="158"/>
        <v>1696118.8500000003</v>
      </c>
      <c r="N373" s="105" t="s">
        <v>1084</v>
      </c>
      <c r="O373" s="88">
        <v>1</v>
      </c>
      <c r="P373" s="91">
        <f t="shared" si="166"/>
        <v>0</v>
      </c>
      <c r="Q373" s="92" t="s">
        <v>1087</v>
      </c>
      <c r="R373" s="92"/>
    </row>
    <row r="374" spans="1:18" ht="43.5" x14ac:dyDescent="0.35">
      <c r="A374" s="94">
        <v>44837</v>
      </c>
      <c r="B374" s="73">
        <f t="shared" si="167"/>
        <v>10</v>
      </c>
      <c r="C374" s="75">
        <f t="shared" si="168"/>
        <v>2022</v>
      </c>
      <c r="D374" s="123"/>
      <c r="E374" s="125" t="s">
        <v>10</v>
      </c>
      <c r="F374" s="107" t="s">
        <v>980</v>
      </c>
      <c r="G374" s="107" t="s">
        <v>980</v>
      </c>
      <c r="H374" s="111" t="s">
        <v>51</v>
      </c>
      <c r="I374" s="89">
        <v>25</v>
      </c>
      <c r="J374" s="110" t="s">
        <v>1</v>
      </c>
      <c r="K374" s="103">
        <v>219</v>
      </c>
      <c r="L374" s="90">
        <f t="shared" si="159"/>
        <v>5475</v>
      </c>
      <c r="M374" s="7">
        <f t="shared" si="158"/>
        <v>1701593.8500000003</v>
      </c>
      <c r="N374" s="105" t="s">
        <v>1059</v>
      </c>
      <c r="O374" s="88">
        <v>25</v>
      </c>
      <c r="P374" s="91">
        <f t="shared" si="166"/>
        <v>0</v>
      </c>
      <c r="Q374" s="92" t="s">
        <v>1062</v>
      </c>
      <c r="R374" s="92"/>
    </row>
    <row r="375" spans="1:18" ht="29" x14ac:dyDescent="0.35">
      <c r="A375" s="94">
        <v>44837</v>
      </c>
      <c r="B375" s="73">
        <f t="shared" si="167"/>
        <v>10</v>
      </c>
      <c r="C375" s="75">
        <f t="shared" si="168"/>
        <v>2022</v>
      </c>
      <c r="D375" s="123"/>
      <c r="E375" s="125" t="s">
        <v>10</v>
      </c>
      <c r="F375" s="107" t="s">
        <v>900</v>
      </c>
      <c r="G375" s="107" t="s">
        <v>900</v>
      </c>
      <c r="H375" s="111" t="s">
        <v>51</v>
      </c>
      <c r="I375" s="89">
        <v>12</v>
      </c>
      <c r="J375" s="110" t="s">
        <v>1</v>
      </c>
      <c r="K375" s="103">
        <v>261</v>
      </c>
      <c r="L375" s="90">
        <f t="shared" si="159"/>
        <v>3132</v>
      </c>
      <c r="M375" s="7">
        <f t="shared" si="158"/>
        <v>1704725.8500000003</v>
      </c>
      <c r="N375" s="105" t="s">
        <v>1059</v>
      </c>
      <c r="O375" s="88">
        <v>12</v>
      </c>
      <c r="P375" s="91">
        <f t="shared" si="166"/>
        <v>0</v>
      </c>
      <c r="Q375" s="92" t="s">
        <v>1063</v>
      </c>
      <c r="R375" s="92"/>
    </row>
    <row r="376" spans="1:18" ht="29" x14ac:dyDescent="0.35">
      <c r="A376" s="94">
        <v>44837</v>
      </c>
      <c r="B376" s="73">
        <f t="shared" si="167"/>
        <v>10</v>
      </c>
      <c r="C376" s="75">
        <f t="shared" si="168"/>
        <v>2022</v>
      </c>
      <c r="D376" s="123"/>
      <c r="E376" s="125" t="s">
        <v>10</v>
      </c>
      <c r="F376" s="107" t="s">
        <v>28</v>
      </c>
      <c r="G376" s="107" t="s">
        <v>28</v>
      </c>
      <c r="H376" s="111" t="s">
        <v>51</v>
      </c>
      <c r="I376" s="89">
        <v>11</v>
      </c>
      <c r="J376" s="110" t="s">
        <v>217</v>
      </c>
      <c r="K376" s="103">
        <v>32.5</v>
      </c>
      <c r="L376" s="90">
        <f t="shared" si="159"/>
        <v>357.5</v>
      </c>
      <c r="M376" s="7">
        <f t="shared" si="158"/>
        <v>1705083.3500000003</v>
      </c>
      <c r="N376" s="127" t="s">
        <v>1059</v>
      </c>
      <c r="O376" s="88">
        <f>11</f>
        <v>11</v>
      </c>
      <c r="P376" s="91">
        <f t="shared" si="166"/>
        <v>0</v>
      </c>
      <c r="Q376" s="92" t="s">
        <v>1064</v>
      </c>
      <c r="R376" s="92"/>
    </row>
    <row r="377" spans="1:18" ht="29" x14ac:dyDescent="0.35">
      <c r="A377" s="94">
        <v>44837</v>
      </c>
      <c r="B377" s="73">
        <f t="shared" si="167"/>
        <v>10</v>
      </c>
      <c r="C377" s="75">
        <f t="shared" si="168"/>
        <v>2022</v>
      </c>
      <c r="D377" s="123"/>
      <c r="E377" s="125" t="s">
        <v>686</v>
      </c>
      <c r="F377" s="107" t="s">
        <v>925</v>
      </c>
      <c r="G377" s="107" t="s">
        <v>64</v>
      </c>
      <c r="H377" s="111" t="s">
        <v>51</v>
      </c>
      <c r="I377" s="89">
        <v>2</v>
      </c>
      <c r="J377" s="110" t="s">
        <v>0</v>
      </c>
      <c r="K377" s="103">
        <v>1606</v>
      </c>
      <c r="L377" s="90">
        <f t="shared" si="159"/>
        <v>3212</v>
      </c>
      <c r="M377" s="7">
        <f t="shared" si="158"/>
        <v>1708295.3500000003</v>
      </c>
      <c r="N377" s="127" t="s">
        <v>1059</v>
      </c>
      <c r="O377" s="104">
        <v>2</v>
      </c>
      <c r="P377" s="91">
        <f t="shared" si="166"/>
        <v>0</v>
      </c>
      <c r="Q377" s="92" t="s">
        <v>1071</v>
      </c>
      <c r="R377" s="92"/>
    </row>
    <row r="378" spans="1:18" ht="87" x14ac:dyDescent="0.35">
      <c r="A378" s="94">
        <v>44837</v>
      </c>
      <c r="B378" s="73">
        <f t="shared" si="167"/>
        <v>10</v>
      </c>
      <c r="C378" s="75">
        <f t="shared" si="168"/>
        <v>2022</v>
      </c>
      <c r="D378" s="123"/>
      <c r="E378" s="125" t="s">
        <v>686</v>
      </c>
      <c r="F378" s="107" t="s">
        <v>64</v>
      </c>
      <c r="G378" s="107" t="s">
        <v>64</v>
      </c>
      <c r="H378" s="111" t="s">
        <v>47</v>
      </c>
      <c r="I378" s="89">
        <v>15</v>
      </c>
      <c r="J378" s="110" t="s">
        <v>0</v>
      </c>
      <c r="K378" s="103">
        <v>1606</v>
      </c>
      <c r="L378" s="90">
        <f t="shared" si="159"/>
        <v>24090</v>
      </c>
      <c r="M378" s="7">
        <f t="shared" si="158"/>
        <v>1732385.3500000003</v>
      </c>
      <c r="N378" s="127" t="s">
        <v>1119</v>
      </c>
      <c r="O378" s="88">
        <f>1+1+1+2+1+1</f>
        <v>7</v>
      </c>
      <c r="P378" s="91">
        <f t="shared" si="166"/>
        <v>8</v>
      </c>
      <c r="Q378" s="92" t="s">
        <v>1120</v>
      </c>
      <c r="R378" s="92"/>
    </row>
    <row r="379" spans="1:18" ht="72.5" x14ac:dyDescent="0.35">
      <c r="A379" s="94">
        <v>44837</v>
      </c>
      <c r="B379" s="73">
        <f t="shared" si="167"/>
        <v>10</v>
      </c>
      <c r="C379" s="75">
        <f t="shared" si="168"/>
        <v>2022</v>
      </c>
      <c r="D379" s="123"/>
      <c r="E379" s="125" t="s">
        <v>686</v>
      </c>
      <c r="F379" s="107" t="s">
        <v>1022</v>
      </c>
      <c r="G379" s="107" t="s">
        <v>1022</v>
      </c>
      <c r="H379" s="111" t="s">
        <v>47</v>
      </c>
      <c r="I379" s="89">
        <v>15</v>
      </c>
      <c r="J379" s="110" t="s">
        <v>0</v>
      </c>
      <c r="K379" s="103">
        <v>1606</v>
      </c>
      <c r="L379" s="90">
        <f t="shared" si="159"/>
        <v>24090</v>
      </c>
      <c r="M379" s="7">
        <f t="shared" si="158"/>
        <v>1756475.3500000003</v>
      </c>
      <c r="N379" s="127" t="s">
        <v>1098</v>
      </c>
      <c r="O379" s="88">
        <f>1+1+3+5+5</f>
        <v>15</v>
      </c>
      <c r="P379" s="91">
        <f t="shared" si="166"/>
        <v>0</v>
      </c>
      <c r="Q379" s="92" t="s">
        <v>1100</v>
      </c>
      <c r="R379" s="92"/>
    </row>
    <row r="380" spans="1:18" ht="58" x14ac:dyDescent="0.35">
      <c r="A380" s="94">
        <v>44837</v>
      </c>
      <c r="B380" s="73">
        <f t="shared" si="167"/>
        <v>10</v>
      </c>
      <c r="C380" s="75">
        <f t="shared" si="168"/>
        <v>2022</v>
      </c>
      <c r="D380" s="123"/>
      <c r="E380" s="125" t="s">
        <v>10</v>
      </c>
      <c r="F380" s="107" t="s">
        <v>28</v>
      </c>
      <c r="G380" s="107" t="s">
        <v>28</v>
      </c>
      <c r="H380" s="111" t="s">
        <v>47</v>
      </c>
      <c r="I380" s="89">
        <v>40</v>
      </c>
      <c r="J380" s="110" t="s">
        <v>217</v>
      </c>
      <c r="K380" s="103">
        <v>32.5</v>
      </c>
      <c r="L380" s="90">
        <f t="shared" ref="L380:L403" si="169">SUM(I380*K380)</f>
        <v>1300</v>
      </c>
      <c r="M380" s="7">
        <f t="shared" ref="M380:M403" si="170">SUM(M379+L380)</f>
        <v>1757775.3500000003</v>
      </c>
      <c r="N380" s="127" t="s">
        <v>1103</v>
      </c>
      <c r="O380" s="88">
        <f>8+2+4+5</f>
        <v>19</v>
      </c>
      <c r="P380" s="91">
        <f t="shared" si="166"/>
        <v>21</v>
      </c>
      <c r="Q380" s="92" t="s">
        <v>1104</v>
      </c>
      <c r="R380" s="92"/>
    </row>
    <row r="381" spans="1:18" ht="101.5" x14ac:dyDescent="0.35">
      <c r="A381" s="94">
        <v>44841</v>
      </c>
      <c r="B381" s="73">
        <f t="shared" ref="B381:B385" si="171">MONTH(A381)</f>
        <v>10</v>
      </c>
      <c r="C381" s="75">
        <f t="shared" ref="C381:C385" si="172">YEAR(A381)</f>
        <v>2022</v>
      </c>
      <c r="D381" s="123"/>
      <c r="E381" s="125" t="s">
        <v>10</v>
      </c>
      <c r="F381" s="107" t="s">
        <v>980</v>
      </c>
      <c r="G381" s="107" t="s">
        <v>980</v>
      </c>
      <c r="H381" s="111" t="s">
        <v>47</v>
      </c>
      <c r="I381" s="89">
        <v>40</v>
      </c>
      <c r="J381" s="110" t="s">
        <v>1</v>
      </c>
      <c r="K381" s="103">
        <v>216</v>
      </c>
      <c r="L381" s="90">
        <f t="shared" si="169"/>
        <v>8640</v>
      </c>
      <c r="M381" s="7">
        <f t="shared" si="170"/>
        <v>1766415.3500000003</v>
      </c>
      <c r="N381" s="127" t="s">
        <v>1121</v>
      </c>
      <c r="O381" s="88">
        <f>2+5+4+10+3+15+1</f>
        <v>40</v>
      </c>
      <c r="P381" s="91">
        <f t="shared" si="166"/>
        <v>0</v>
      </c>
      <c r="Q381" s="92" t="s">
        <v>1122</v>
      </c>
      <c r="R381" s="92"/>
    </row>
    <row r="382" spans="1:18" ht="29" x14ac:dyDescent="0.35">
      <c r="A382" s="94">
        <v>44841</v>
      </c>
      <c r="B382" s="73">
        <f t="shared" si="171"/>
        <v>10</v>
      </c>
      <c r="C382" s="75">
        <f t="shared" si="172"/>
        <v>2022</v>
      </c>
      <c r="D382" s="123"/>
      <c r="E382" s="125" t="s">
        <v>10</v>
      </c>
      <c r="F382" s="107" t="s">
        <v>900</v>
      </c>
      <c r="G382" s="107" t="s">
        <v>900</v>
      </c>
      <c r="H382" s="111" t="s">
        <v>47</v>
      </c>
      <c r="I382" s="89">
        <v>20</v>
      </c>
      <c r="J382" s="110" t="s">
        <v>1</v>
      </c>
      <c r="K382" s="103">
        <v>261</v>
      </c>
      <c r="L382" s="90">
        <f t="shared" si="169"/>
        <v>5220</v>
      </c>
      <c r="M382" s="7">
        <f t="shared" si="170"/>
        <v>1771635.3500000003</v>
      </c>
      <c r="N382" s="127" t="s">
        <v>1101</v>
      </c>
      <c r="O382" s="88">
        <f>5+7</f>
        <v>12</v>
      </c>
      <c r="P382" s="91">
        <f t="shared" si="166"/>
        <v>8</v>
      </c>
      <c r="Q382" s="92" t="s">
        <v>1102</v>
      </c>
      <c r="R382" s="92"/>
    </row>
    <row r="383" spans="1:18" ht="43.5" x14ac:dyDescent="0.35">
      <c r="A383" s="94">
        <v>44841</v>
      </c>
      <c r="B383" s="73">
        <f t="shared" si="171"/>
        <v>10</v>
      </c>
      <c r="C383" s="75">
        <f t="shared" si="172"/>
        <v>2022</v>
      </c>
      <c r="D383" s="123"/>
      <c r="E383" s="125" t="s">
        <v>686</v>
      </c>
      <c r="F383" s="107" t="s">
        <v>765</v>
      </c>
      <c r="G383" s="107" t="s">
        <v>765</v>
      </c>
      <c r="H383" s="111" t="s">
        <v>51</v>
      </c>
      <c r="I383" s="89">
        <v>4</v>
      </c>
      <c r="J383" s="110" t="s">
        <v>18</v>
      </c>
      <c r="K383" s="103">
        <v>650</v>
      </c>
      <c r="L383" s="90">
        <f t="shared" si="169"/>
        <v>2600</v>
      </c>
      <c r="M383" s="7">
        <f t="shared" si="170"/>
        <v>1774235.3500000003</v>
      </c>
      <c r="N383" s="127" t="s">
        <v>1105</v>
      </c>
      <c r="O383" s="88">
        <f>1+2</f>
        <v>3</v>
      </c>
      <c r="P383" s="91">
        <f t="shared" si="166"/>
        <v>1</v>
      </c>
      <c r="Q383" s="92" t="s">
        <v>1106</v>
      </c>
      <c r="R383" s="92"/>
    </row>
    <row r="384" spans="1:18" ht="29" x14ac:dyDescent="0.35">
      <c r="A384" s="94">
        <v>44851</v>
      </c>
      <c r="B384" s="73">
        <f t="shared" si="171"/>
        <v>10</v>
      </c>
      <c r="C384" s="75">
        <f t="shared" si="172"/>
        <v>2022</v>
      </c>
      <c r="D384" s="123"/>
      <c r="E384" s="125" t="s">
        <v>686</v>
      </c>
      <c r="F384" s="107" t="s">
        <v>958</v>
      </c>
      <c r="G384" s="107" t="s">
        <v>958</v>
      </c>
      <c r="H384" s="111" t="s">
        <v>51</v>
      </c>
      <c r="I384" s="89">
        <v>1</v>
      </c>
      <c r="J384" s="110" t="s">
        <v>125</v>
      </c>
      <c r="K384" s="103">
        <v>115</v>
      </c>
      <c r="L384" s="90">
        <f t="shared" si="169"/>
        <v>115</v>
      </c>
      <c r="M384" s="7">
        <f t="shared" si="170"/>
        <v>1774350.3500000003</v>
      </c>
      <c r="N384" s="105" t="s">
        <v>1088</v>
      </c>
      <c r="O384" s="88">
        <v>1</v>
      </c>
      <c r="P384" s="91">
        <f t="shared" si="166"/>
        <v>0</v>
      </c>
      <c r="Q384" s="92" t="s">
        <v>1108</v>
      </c>
      <c r="R384" s="92"/>
    </row>
    <row r="385" spans="1:18" ht="29" x14ac:dyDescent="0.35">
      <c r="A385" s="94">
        <v>44851</v>
      </c>
      <c r="B385" s="73">
        <f t="shared" si="171"/>
        <v>10</v>
      </c>
      <c r="C385" s="75">
        <f t="shared" si="172"/>
        <v>2022</v>
      </c>
      <c r="D385" s="123"/>
      <c r="E385" s="125" t="s">
        <v>686</v>
      </c>
      <c r="F385" s="107" t="s">
        <v>1050</v>
      </c>
      <c r="G385" s="107" t="s">
        <v>1050</v>
      </c>
      <c r="H385" s="111" t="s">
        <v>51</v>
      </c>
      <c r="I385" s="89">
        <v>1</v>
      </c>
      <c r="J385" s="110" t="s">
        <v>978</v>
      </c>
      <c r="K385" s="103">
        <v>195</v>
      </c>
      <c r="L385" s="90">
        <f t="shared" si="169"/>
        <v>195</v>
      </c>
      <c r="M385" s="7">
        <f t="shared" si="170"/>
        <v>1774545.3500000003</v>
      </c>
      <c r="N385" s="105" t="s">
        <v>1088</v>
      </c>
      <c r="O385" s="88">
        <v>1</v>
      </c>
      <c r="P385" s="91">
        <f t="shared" si="166"/>
        <v>0</v>
      </c>
      <c r="Q385" s="92" t="s">
        <v>1109</v>
      </c>
      <c r="R385" s="92"/>
    </row>
    <row r="386" spans="1:18" ht="29" x14ac:dyDescent="0.35">
      <c r="A386" s="94">
        <v>44851</v>
      </c>
      <c r="B386" s="73">
        <f t="shared" ref="B386:B392" si="173">MONTH(A386)</f>
        <v>10</v>
      </c>
      <c r="C386" s="75">
        <f t="shared" ref="C386:C392" si="174">YEAR(A386)</f>
        <v>2022</v>
      </c>
      <c r="D386" s="123"/>
      <c r="E386" s="125" t="s">
        <v>686</v>
      </c>
      <c r="F386" s="107" t="s">
        <v>842</v>
      </c>
      <c r="G386" s="107" t="s">
        <v>842</v>
      </c>
      <c r="H386" s="111" t="s">
        <v>51</v>
      </c>
      <c r="I386" s="89">
        <v>1</v>
      </c>
      <c r="J386" s="110" t="s">
        <v>18</v>
      </c>
      <c r="K386" s="103">
        <v>225</v>
      </c>
      <c r="L386" s="90">
        <f t="shared" si="169"/>
        <v>225</v>
      </c>
      <c r="M386" s="7">
        <f t="shared" si="170"/>
        <v>1774770.3500000003</v>
      </c>
      <c r="N386" s="105" t="s">
        <v>1088</v>
      </c>
      <c r="O386" s="88">
        <v>1</v>
      </c>
      <c r="P386" s="91">
        <f t="shared" si="166"/>
        <v>0</v>
      </c>
      <c r="Q386" s="92" t="s">
        <v>1109</v>
      </c>
      <c r="R386" s="92"/>
    </row>
    <row r="387" spans="1:18" x14ac:dyDescent="0.35">
      <c r="A387" s="94">
        <v>44851</v>
      </c>
      <c r="B387" s="73">
        <f>MONTH(A387)</f>
        <v>10</v>
      </c>
      <c r="C387" s="75">
        <f>YEAR(A387)</f>
        <v>2022</v>
      </c>
      <c r="D387" s="123"/>
      <c r="E387" s="125" t="s">
        <v>158</v>
      </c>
      <c r="F387" s="107" t="s">
        <v>134</v>
      </c>
      <c r="G387" s="107" t="s">
        <v>134</v>
      </c>
      <c r="H387" s="111" t="s">
        <v>51</v>
      </c>
      <c r="I387" s="89">
        <v>1</v>
      </c>
      <c r="J387" s="110" t="s">
        <v>138</v>
      </c>
      <c r="K387" s="103">
        <v>50</v>
      </c>
      <c r="L387" s="90">
        <f t="shared" si="169"/>
        <v>50</v>
      </c>
      <c r="M387" s="7">
        <f t="shared" si="170"/>
        <v>1774820.3500000003</v>
      </c>
      <c r="N387" s="105" t="s">
        <v>1088</v>
      </c>
      <c r="O387" s="88">
        <v>1</v>
      </c>
      <c r="P387" s="91">
        <f t="shared" si="166"/>
        <v>0</v>
      </c>
      <c r="Q387" s="92" t="s">
        <v>1109</v>
      </c>
      <c r="R387" s="92"/>
    </row>
    <row r="388" spans="1:18" x14ac:dyDescent="0.35">
      <c r="A388" s="94">
        <v>44851</v>
      </c>
      <c r="B388" s="73">
        <f>MONTH(A388)</f>
        <v>10</v>
      </c>
      <c r="C388" s="75">
        <f>YEAR(A388)</f>
        <v>2022</v>
      </c>
      <c r="D388" s="123"/>
      <c r="E388" s="125" t="s">
        <v>362</v>
      </c>
      <c r="F388" s="107" t="s">
        <v>675</v>
      </c>
      <c r="G388" s="107" t="s">
        <v>675</v>
      </c>
      <c r="H388" s="111" t="s">
        <v>51</v>
      </c>
      <c r="I388" s="89">
        <v>1</v>
      </c>
      <c r="J388" s="110" t="s">
        <v>18</v>
      </c>
      <c r="K388" s="103">
        <v>370</v>
      </c>
      <c r="L388" s="90">
        <f t="shared" si="169"/>
        <v>370</v>
      </c>
      <c r="M388" s="7">
        <f t="shared" si="170"/>
        <v>1775190.3500000003</v>
      </c>
      <c r="N388" s="105" t="s">
        <v>1088</v>
      </c>
      <c r="O388" s="88">
        <v>1</v>
      </c>
      <c r="P388" s="91">
        <f t="shared" si="166"/>
        <v>0</v>
      </c>
      <c r="Q388" s="92" t="s">
        <v>1110</v>
      </c>
      <c r="R388" s="92"/>
    </row>
    <row r="389" spans="1:18" ht="29" x14ac:dyDescent="0.35">
      <c r="A389" s="94">
        <v>44853</v>
      </c>
      <c r="B389" s="73">
        <f t="shared" si="173"/>
        <v>10</v>
      </c>
      <c r="C389" s="75">
        <f t="shared" si="174"/>
        <v>2022</v>
      </c>
      <c r="D389" s="123"/>
      <c r="E389" s="125" t="s">
        <v>686</v>
      </c>
      <c r="F389" s="107" t="s">
        <v>1022</v>
      </c>
      <c r="G389" s="107" t="s">
        <v>1022</v>
      </c>
      <c r="H389" s="111" t="s">
        <v>51</v>
      </c>
      <c r="I389" s="89">
        <v>6</v>
      </c>
      <c r="J389" s="110" t="s">
        <v>0</v>
      </c>
      <c r="K389" s="103">
        <v>1606</v>
      </c>
      <c r="L389" s="90">
        <f t="shared" si="169"/>
        <v>9636</v>
      </c>
      <c r="M389" s="7">
        <f t="shared" si="170"/>
        <v>1784826.3500000003</v>
      </c>
      <c r="N389" s="105" t="s">
        <v>1093</v>
      </c>
      <c r="O389" s="88">
        <v>6</v>
      </c>
      <c r="P389" s="91">
        <f t="shared" si="166"/>
        <v>0</v>
      </c>
      <c r="Q389" s="92" t="s">
        <v>1111</v>
      </c>
      <c r="R389" s="92"/>
    </row>
    <row r="390" spans="1:18" ht="29" x14ac:dyDescent="0.35">
      <c r="A390" s="94">
        <v>44853</v>
      </c>
      <c r="B390" s="73">
        <f t="shared" si="173"/>
        <v>10</v>
      </c>
      <c r="C390" s="75">
        <f t="shared" si="174"/>
        <v>2022</v>
      </c>
      <c r="D390" s="123"/>
      <c r="E390" s="125" t="s">
        <v>686</v>
      </c>
      <c r="F390" s="107" t="s">
        <v>687</v>
      </c>
      <c r="G390" s="47" t="s">
        <v>687</v>
      </c>
      <c r="H390" s="111" t="s">
        <v>51</v>
      </c>
      <c r="I390" s="89">
        <v>1</v>
      </c>
      <c r="J390" s="110" t="s">
        <v>0</v>
      </c>
      <c r="K390" s="103">
        <v>1606</v>
      </c>
      <c r="L390" s="90">
        <f t="shared" si="169"/>
        <v>1606</v>
      </c>
      <c r="M390" s="7">
        <f t="shared" si="170"/>
        <v>1786432.3500000003</v>
      </c>
      <c r="N390" s="105" t="s">
        <v>1093</v>
      </c>
      <c r="O390" s="88">
        <v>1</v>
      </c>
      <c r="P390" s="91">
        <f t="shared" si="166"/>
        <v>0</v>
      </c>
      <c r="Q390" s="92" t="s">
        <v>1112</v>
      </c>
      <c r="R390" s="92"/>
    </row>
    <row r="391" spans="1:18" ht="29" x14ac:dyDescent="0.35">
      <c r="A391" s="94">
        <v>44853</v>
      </c>
      <c r="B391" s="73">
        <f t="shared" si="173"/>
        <v>10</v>
      </c>
      <c r="C391" s="75">
        <f t="shared" si="174"/>
        <v>2022</v>
      </c>
      <c r="D391" s="123"/>
      <c r="E391" s="125" t="s">
        <v>686</v>
      </c>
      <c r="F391" s="107" t="s">
        <v>791</v>
      </c>
      <c r="G391" s="47" t="s">
        <v>791</v>
      </c>
      <c r="H391" s="111" t="s">
        <v>51</v>
      </c>
      <c r="I391" s="89">
        <v>3</v>
      </c>
      <c r="J391" s="110" t="s">
        <v>1</v>
      </c>
      <c r="K391" s="103">
        <v>388.8</v>
      </c>
      <c r="L391" s="90">
        <f t="shared" si="169"/>
        <v>1166.4000000000001</v>
      </c>
      <c r="M391" s="7">
        <f t="shared" si="170"/>
        <v>1787598.7500000002</v>
      </c>
      <c r="N391" s="105" t="s">
        <v>1093</v>
      </c>
      <c r="O391" s="88">
        <v>3</v>
      </c>
      <c r="P391" s="91">
        <f t="shared" si="166"/>
        <v>0</v>
      </c>
      <c r="Q391" s="92" t="s">
        <v>1113</v>
      </c>
      <c r="R391" s="92"/>
    </row>
    <row r="392" spans="1:18" ht="29" x14ac:dyDescent="0.35">
      <c r="A392" s="94">
        <v>44861</v>
      </c>
      <c r="B392" s="73">
        <f t="shared" si="173"/>
        <v>10</v>
      </c>
      <c r="C392" s="75">
        <f t="shared" si="174"/>
        <v>2022</v>
      </c>
      <c r="D392" s="123"/>
      <c r="E392" s="125" t="s">
        <v>686</v>
      </c>
      <c r="F392" s="107" t="s">
        <v>1118</v>
      </c>
      <c r="G392" s="107" t="s">
        <v>1118</v>
      </c>
      <c r="H392" s="111" t="s">
        <v>51</v>
      </c>
      <c r="I392" s="89">
        <v>30</v>
      </c>
      <c r="J392" s="110" t="s">
        <v>1</v>
      </c>
      <c r="K392" s="103">
        <v>213</v>
      </c>
      <c r="L392" s="90">
        <f t="shared" si="169"/>
        <v>6390</v>
      </c>
      <c r="M392" s="7">
        <f t="shared" si="170"/>
        <v>1793988.7500000002</v>
      </c>
      <c r="N392" s="105" t="s">
        <v>1107</v>
      </c>
      <c r="O392" s="88">
        <f>30</f>
        <v>30</v>
      </c>
      <c r="P392" s="91">
        <f t="shared" si="166"/>
        <v>0</v>
      </c>
      <c r="Q392" s="92" t="s">
        <v>1114</v>
      </c>
      <c r="R392" s="92"/>
    </row>
    <row r="393" spans="1:18" ht="29" x14ac:dyDescent="0.35">
      <c r="A393" s="94">
        <v>44861</v>
      </c>
      <c r="B393" s="73">
        <f t="shared" ref="B393:B396" si="175">MONTH(A393)</f>
        <v>10</v>
      </c>
      <c r="C393" s="75">
        <f t="shared" ref="C393:C396" si="176">YEAR(A393)</f>
        <v>2022</v>
      </c>
      <c r="D393" s="123"/>
      <c r="E393" s="125" t="s">
        <v>686</v>
      </c>
      <c r="F393" s="107" t="s">
        <v>1099</v>
      </c>
      <c r="G393" s="107" t="s">
        <v>1099</v>
      </c>
      <c r="H393" s="111" t="s">
        <v>51</v>
      </c>
      <c r="I393" s="89">
        <v>15</v>
      </c>
      <c r="J393" s="110" t="s">
        <v>1</v>
      </c>
      <c r="K393" s="103">
        <v>206</v>
      </c>
      <c r="L393" s="90">
        <f t="shared" si="169"/>
        <v>3090</v>
      </c>
      <c r="M393" s="7">
        <f t="shared" si="170"/>
        <v>1797078.7500000002</v>
      </c>
      <c r="N393" s="105" t="s">
        <v>1107</v>
      </c>
      <c r="O393" s="88">
        <v>15</v>
      </c>
      <c r="P393" s="91">
        <f t="shared" si="166"/>
        <v>0</v>
      </c>
      <c r="Q393" s="92" t="s">
        <v>1115</v>
      </c>
      <c r="R393" s="92"/>
    </row>
    <row r="394" spans="1:18" ht="29" x14ac:dyDescent="0.35">
      <c r="A394" s="94">
        <v>44861</v>
      </c>
      <c r="B394" s="73">
        <f t="shared" si="175"/>
        <v>10</v>
      </c>
      <c r="C394" s="75">
        <f t="shared" si="176"/>
        <v>2022</v>
      </c>
      <c r="D394" s="123"/>
      <c r="E394" s="125" t="s">
        <v>686</v>
      </c>
      <c r="F394" s="107" t="s">
        <v>880</v>
      </c>
      <c r="G394" s="107" t="s">
        <v>880</v>
      </c>
      <c r="H394" s="111" t="s">
        <v>51</v>
      </c>
      <c r="I394" s="89">
        <v>10</v>
      </c>
      <c r="J394" s="110" t="s">
        <v>217</v>
      </c>
      <c r="K394" s="103">
        <v>32.5</v>
      </c>
      <c r="L394" s="90">
        <f t="shared" si="169"/>
        <v>325</v>
      </c>
      <c r="M394" s="7">
        <f t="shared" si="170"/>
        <v>1797403.7500000002</v>
      </c>
      <c r="N394" s="105" t="s">
        <v>1107</v>
      </c>
      <c r="O394" s="88">
        <v>10</v>
      </c>
      <c r="P394" s="91">
        <f t="shared" si="166"/>
        <v>0</v>
      </c>
      <c r="Q394" s="92" t="s">
        <v>1116</v>
      </c>
      <c r="R394" s="92"/>
    </row>
    <row r="395" spans="1:18" ht="29" x14ac:dyDescent="0.35">
      <c r="A395" s="94">
        <v>44862</v>
      </c>
      <c r="B395" s="73">
        <f t="shared" si="175"/>
        <v>10</v>
      </c>
      <c r="C395" s="75">
        <f t="shared" si="176"/>
        <v>2022</v>
      </c>
      <c r="D395" s="123"/>
      <c r="E395" s="125" t="s">
        <v>686</v>
      </c>
      <c r="F395" s="107" t="s">
        <v>979</v>
      </c>
      <c r="G395" s="107" t="s">
        <v>979</v>
      </c>
      <c r="H395" s="111" t="s">
        <v>51</v>
      </c>
      <c r="I395" s="89">
        <v>10</v>
      </c>
      <c r="J395" s="110" t="s">
        <v>0</v>
      </c>
      <c r="K395" s="103">
        <v>1606</v>
      </c>
      <c r="L395" s="90">
        <f t="shared" si="169"/>
        <v>16060</v>
      </c>
      <c r="M395" s="7">
        <f t="shared" si="170"/>
        <v>1813463.7500000002</v>
      </c>
      <c r="N395" s="105" t="s">
        <v>1129</v>
      </c>
      <c r="O395" s="88">
        <v>10</v>
      </c>
      <c r="P395" s="91">
        <f t="shared" si="166"/>
        <v>0</v>
      </c>
      <c r="Q395" s="92" t="s">
        <v>1117</v>
      </c>
      <c r="R395" s="92"/>
    </row>
    <row r="396" spans="1:18" ht="29" x14ac:dyDescent="0.35">
      <c r="A396" s="94">
        <v>44862</v>
      </c>
      <c r="B396" s="73">
        <f t="shared" si="175"/>
        <v>10</v>
      </c>
      <c r="C396" s="75">
        <f t="shared" si="176"/>
        <v>2022</v>
      </c>
      <c r="D396" s="123" t="s">
        <v>1123</v>
      </c>
      <c r="E396" s="125" t="s">
        <v>686</v>
      </c>
      <c r="F396" s="107" t="s">
        <v>979</v>
      </c>
      <c r="G396" s="107" t="s">
        <v>979</v>
      </c>
      <c r="H396" s="111" t="s">
        <v>47</v>
      </c>
      <c r="I396" s="89">
        <v>20</v>
      </c>
      <c r="J396" s="110" t="s">
        <v>0</v>
      </c>
      <c r="K396" s="103">
        <v>1606</v>
      </c>
      <c r="L396" s="90">
        <f t="shared" si="169"/>
        <v>32120</v>
      </c>
      <c r="M396" s="7">
        <f t="shared" si="170"/>
        <v>1845583.7500000002</v>
      </c>
      <c r="N396" s="105"/>
      <c r="O396" s="88"/>
      <c r="P396" s="91">
        <f t="shared" si="166"/>
        <v>20</v>
      </c>
      <c r="Q396" s="92"/>
      <c r="R396" s="92"/>
    </row>
    <row r="397" spans="1:18" ht="29" x14ac:dyDescent="0.35">
      <c r="A397" s="94">
        <v>44862</v>
      </c>
      <c r="B397" s="73">
        <f t="shared" ref="B397:B402" si="177">MONTH(A397)</f>
        <v>10</v>
      </c>
      <c r="C397" s="75">
        <f t="shared" ref="C397:C402" si="178">YEAR(A397)</f>
        <v>2022</v>
      </c>
      <c r="D397" s="123" t="s">
        <v>1124</v>
      </c>
      <c r="E397" s="125" t="s">
        <v>686</v>
      </c>
      <c r="F397" s="107" t="s">
        <v>1118</v>
      </c>
      <c r="G397" s="47" t="s">
        <v>1118</v>
      </c>
      <c r="H397" s="111" t="s">
        <v>47</v>
      </c>
      <c r="I397" s="89">
        <v>18</v>
      </c>
      <c r="J397" s="110" t="s">
        <v>1</v>
      </c>
      <c r="K397" s="103">
        <v>213</v>
      </c>
      <c r="L397" s="90">
        <f t="shared" si="169"/>
        <v>3834</v>
      </c>
      <c r="M397" s="7">
        <f t="shared" si="170"/>
        <v>1849417.7500000002</v>
      </c>
      <c r="N397" s="105" t="s">
        <v>1128</v>
      </c>
      <c r="O397" s="88">
        <f>2</f>
        <v>2</v>
      </c>
      <c r="P397" s="91">
        <f t="shared" si="166"/>
        <v>16</v>
      </c>
      <c r="Q397" s="92" t="s">
        <v>1130</v>
      </c>
      <c r="R397" s="92"/>
    </row>
    <row r="398" spans="1:18" ht="29" x14ac:dyDescent="0.35">
      <c r="A398" s="94">
        <v>44862</v>
      </c>
      <c r="B398" s="73">
        <f t="shared" ref="B398" si="179">MONTH(A398)</f>
        <v>10</v>
      </c>
      <c r="C398" s="75">
        <f t="shared" ref="C398" si="180">YEAR(A398)</f>
        <v>2022</v>
      </c>
      <c r="D398" s="123" t="s">
        <v>1124</v>
      </c>
      <c r="E398" s="125" t="s">
        <v>686</v>
      </c>
      <c r="F398" s="107" t="s">
        <v>1099</v>
      </c>
      <c r="G398" s="47" t="s">
        <v>1099</v>
      </c>
      <c r="H398" s="111" t="s">
        <v>51</v>
      </c>
      <c r="I398" s="89">
        <v>10</v>
      </c>
      <c r="J398" s="110" t="s">
        <v>1</v>
      </c>
      <c r="K398" s="103">
        <v>206</v>
      </c>
      <c r="L398" s="90">
        <f t="shared" si="169"/>
        <v>2060</v>
      </c>
      <c r="M398" s="7">
        <f t="shared" si="170"/>
        <v>1851477.7500000002</v>
      </c>
      <c r="N398" s="105"/>
      <c r="O398" s="88"/>
      <c r="P398" s="91">
        <f t="shared" si="166"/>
        <v>10</v>
      </c>
      <c r="Q398" s="92"/>
      <c r="R398" s="92"/>
    </row>
    <row r="399" spans="1:18" ht="29" x14ac:dyDescent="0.35">
      <c r="A399" s="94">
        <v>44862</v>
      </c>
      <c r="B399" s="73">
        <f t="shared" ref="B399:B400" si="181">MONTH(A399)</f>
        <v>10</v>
      </c>
      <c r="C399" s="75">
        <f t="shared" ref="C399:C400" si="182">YEAR(A399)</f>
        <v>2022</v>
      </c>
      <c r="D399" s="123" t="s">
        <v>1124</v>
      </c>
      <c r="E399" s="125" t="s">
        <v>686</v>
      </c>
      <c r="F399" s="107" t="s">
        <v>880</v>
      </c>
      <c r="G399" s="47" t="s">
        <v>880</v>
      </c>
      <c r="H399" s="111" t="s">
        <v>47</v>
      </c>
      <c r="I399" s="89">
        <v>30</v>
      </c>
      <c r="J399" s="110" t="s">
        <v>217</v>
      </c>
      <c r="K399" s="103">
        <v>32.5</v>
      </c>
      <c r="L399" s="90">
        <f t="shared" si="169"/>
        <v>975</v>
      </c>
      <c r="M399" s="7">
        <f t="shared" si="170"/>
        <v>1852452.7500000002</v>
      </c>
      <c r="N399" s="105"/>
      <c r="O399" s="88"/>
      <c r="P399" s="91">
        <f t="shared" si="166"/>
        <v>30</v>
      </c>
      <c r="Q399" s="92"/>
      <c r="R399" s="92"/>
    </row>
    <row r="400" spans="1:18" ht="29" x14ac:dyDescent="0.35">
      <c r="A400" s="94">
        <v>44862</v>
      </c>
      <c r="B400" s="73">
        <f t="shared" si="181"/>
        <v>10</v>
      </c>
      <c r="C400" s="75">
        <f t="shared" si="182"/>
        <v>2022</v>
      </c>
      <c r="D400" s="123" t="s">
        <v>1125</v>
      </c>
      <c r="E400" s="125" t="s">
        <v>686</v>
      </c>
      <c r="F400" s="107" t="s">
        <v>1118</v>
      </c>
      <c r="G400" s="47" t="s">
        <v>1118</v>
      </c>
      <c r="H400" s="111" t="s">
        <v>47</v>
      </c>
      <c r="I400" s="89">
        <v>16</v>
      </c>
      <c r="J400" s="110" t="s">
        <v>1</v>
      </c>
      <c r="K400" s="103">
        <v>213</v>
      </c>
      <c r="L400" s="90">
        <f t="shared" si="169"/>
        <v>3408</v>
      </c>
      <c r="M400" s="7">
        <f t="shared" si="170"/>
        <v>1855860.7500000002</v>
      </c>
      <c r="N400" s="105"/>
      <c r="O400" s="88"/>
      <c r="P400" s="91">
        <f t="shared" si="166"/>
        <v>16</v>
      </c>
      <c r="Q400" s="92"/>
      <c r="R400" s="92"/>
    </row>
    <row r="401" spans="1:18" ht="43.5" x14ac:dyDescent="0.35">
      <c r="A401" s="94">
        <v>44862</v>
      </c>
      <c r="B401" s="73">
        <f t="shared" si="177"/>
        <v>10</v>
      </c>
      <c r="C401" s="75">
        <f t="shared" si="178"/>
        <v>2022</v>
      </c>
      <c r="D401" s="123" t="s">
        <v>1125</v>
      </c>
      <c r="E401" s="125" t="s">
        <v>686</v>
      </c>
      <c r="F401" s="107" t="s">
        <v>959</v>
      </c>
      <c r="G401" s="47" t="s">
        <v>959</v>
      </c>
      <c r="H401" s="111" t="s">
        <v>47</v>
      </c>
      <c r="I401" s="89">
        <v>16</v>
      </c>
      <c r="J401" s="110" t="s">
        <v>1</v>
      </c>
      <c r="K401" s="103">
        <v>383.4</v>
      </c>
      <c r="L401" s="90">
        <f t="shared" si="169"/>
        <v>6134.4</v>
      </c>
      <c r="M401" s="7">
        <f t="shared" si="170"/>
        <v>1861995.1500000001</v>
      </c>
      <c r="N401" s="105"/>
      <c r="O401" s="88"/>
      <c r="P401" s="91">
        <f t="shared" si="166"/>
        <v>16</v>
      </c>
      <c r="Q401" s="92"/>
      <c r="R401" s="92"/>
    </row>
    <row r="402" spans="1:18" ht="29" x14ac:dyDescent="0.35">
      <c r="A402" s="94">
        <v>44865</v>
      </c>
      <c r="B402" s="73">
        <f t="shared" si="177"/>
        <v>10</v>
      </c>
      <c r="C402" s="75">
        <f t="shared" si="178"/>
        <v>2022</v>
      </c>
      <c r="D402" s="123" t="s">
        <v>1126</v>
      </c>
      <c r="E402" s="125" t="s">
        <v>686</v>
      </c>
      <c r="F402" s="107" t="s">
        <v>1127</v>
      </c>
      <c r="G402" s="107" t="s">
        <v>1127</v>
      </c>
      <c r="H402" s="111" t="s">
        <v>51</v>
      </c>
      <c r="I402" s="89">
        <v>1</v>
      </c>
      <c r="J402" s="110" t="s">
        <v>18</v>
      </c>
      <c r="K402" s="103">
        <v>225</v>
      </c>
      <c r="L402" s="90">
        <f t="shared" si="169"/>
        <v>225</v>
      </c>
      <c r="M402" s="7">
        <f t="shared" si="170"/>
        <v>1862220.1500000001</v>
      </c>
      <c r="N402" s="105" t="s">
        <v>1133</v>
      </c>
      <c r="O402" s="88">
        <v>1</v>
      </c>
      <c r="P402" s="91">
        <f t="shared" si="166"/>
        <v>0</v>
      </c>
      <c r="Q402" s="92" t="s">
        <v>1134</v>
      </c>
      <c r="R402" s="92"/>
    </row>
    <row r="403" spans="1:18" x14ac:dyDescent="0.35">
      <c r="A403" s="94">
        <v>44865</v>
      </c>
      <c r="B403" s="73">
        <f t="shared" ref="B403" si="183">MONTH(A403)</f>
        <v>10</v>
      </c>
      <c r="C403" s="75">
        <f t="shared" ref="C403" si="184">YEAR(A403)</f>
        <v>2022</v>
      </c>
      <c r="D403" s="123" t="s">
        <v>1126</v>
      </c>
      <c r="E403" s="125" t="s">
        <v>686</v>
      </c>
      <c r="F403" s="107" t="s">
        <v>1049</v>
      </c>
      <c r="G403" s="107" t="s">
        <v>1049</v>
      </c>
      <c r="H403" s="111" t="s">
        <v>51</v>
      </c>
      <c r="I403" s="89">
        <v>4</v>
      </c>
      <c r="J403" s="110" t="s">
        <v>138</v>
      </c>
      <c r="K403" s="103">
        <v>30</v>
      </c>
      <c r="L403" s="90">
        <f t="shared" si="169"/>
        <v>120</v>
      </c>
      <c r="M403" s="7">
        <f t="shared" si="170"/>
        <v>1862340.1500000001</v>
      </c>
      <c r="N403" s="105"/>
      <c r="O403" s="88"/>
      <c r="P403" s="91">
        <f t="shared" si="166"/>
        <v>4</v>
      </c>
      <c r="Q403" s="92"/>
      <c r="R403" s="92"/>
    </row>
    <row r="404" spans="1:18" x14ac:dyDescent="0.35">
      <c r="A404" s="94"/>
      <c r="B404" s="73"/>
      <c r="C404" s="75"/>
      <c r="D404" s="123"/>
      <c r="E404" s="125"/>
      <c r="F404" s="107"/>
      <c r="G404" s="47"/>
      <c r="H404" s="111"/>
      <c r="I404" s="89"/>
      <c r="J404" s="110"/>
      <c r="K404" s="103"/>
      <c r="L404" s="90"/>
      <c r="M404" s="7"/>
      <c r="N404" s="105"/>
      <c r="O404" s="88"/>
      <c r="P404" s="91"/>
      <c r="Q404" s="92"/>
      <c r="R404" s="92"/>
    </row>
    <row r="405" spans="1:18" x14ac:dyDescent="0.35">
      <c r="A405" s="94"/>
      <c r="B405" s="73"/>
      <c r="C405" s="75"/>
      <c r="D405" s="123"/>
      <c r="E405" s="125"/>
      <c r="F405" s="107"/>
      <c r="G405" s="47"/>
      <c r="H405" s="111"/>
      <c r="I405" s="89"/>
      <c r="J405" s="110"/>
      <c r="K405" s="103"/>
      <c r="L405" s="90"/>
      <c r="M405" s="7"/>
      <c r="N405" s="105"/>
      <c r="O405" s="88"/>
      <c r="P405" s="91"/>
      <c r="Q405" s="92"/>
      <c r="R405" s="92"/>
    </row>
    <row r="406" spans="1:18" x14ac:dyDescent="0.35">
      <c r="A406" s="94"/>
      <c r="B406" s="73"/>
      <c r="C406" s="75"/>
      <c r="D406" s="123"/>
      <c r="E406" s="125"/>
      <c r="F406" s="107"/>
      <c r="G406" s="47"/>
      <c r="H406" s="111"/>
      <c r="I406" s="89"/>
      <c r="J406" s="110"/>
      <c r="K406" s="103"/>
      <c r="L406" s="90"/>
      <c r="M406" s="7"/>
      <c r="N406" s="105"/>
      <c r="O406" s="88"/>
      <c r="P406" s="91"/>
      <c r="Q406" s="92"/>
      <c r="R406" s="92"/>
    </row>
    <row r="407" spans="1:18" x14ac:dyDescent="0.35">
      <c r="A407" s="94"/>
      <c r="B407" s="73"/>
      <c r="C407" s="75"/>
      <c r="D407" s="123"/>
      <c r="E407" s="125"/>
      <c r="F407" s="107"/>
      <c r="G407" s="47"/>
      <c r="H407" s="111"/>
      <c r="I407" s="89"/>
      <c r="J407" s="110"/>
      <c r="K407" s="103"/>
      <c r="L407" s="90"/>
      <c r="M407" s="7"/>
      <c r="N407" s="105"/>
      <c r="O407" s="88"/>
      <c r="P407" s="91"/>
      <c r="Q407" s="92"/>
      <c r="R407" s="92"/>
    </row>
    <row r="408" spans="1:18" x14ac:dyDescent="0.35">
      <c r="A408" s="94"/>
      <c r="B408" s="73"/>
      <c r="C408" s="75"/>
      <c r="D408" s="123"/>
      <c r="E408" s="125"/>
      <c r="F408" s="107"/>
      <c r="G408" s="47"/>
      <c r="H408" s="111"/>
      <c r="I408" s="89"/>
      <c r="J408" s="110"/>
      <c r="K408" s="103"/>
      <c r="L408" s="90"/>
      <c r="M408" s="7"/>
      <c r="N408" s="105"/>
      <c r="O408" s="88"/>
      <c r="P408" s="91"/>
      <c r="Q408" s="92"/>
      <c r="R408" s="92"/>
    </row>
    <row r="409" spans="1:18" x14ac:dyDescent="0.35">
      <c r="A409" s="94"/>
      <c r="B409" s="73"/>
      <c r="C409" s="75"/>
      <c r="D409" s="123"/>
      <c r="E409" s="125"/>
      <c r="F409" s="107"/>
      <c r="G409" s="47"/>
      <c r="H409" s="111"/>
      <c r="I409" s="89"/>
      <c r="J409" s="110"/>
      <c r="K409" s="103"/>
      <c r="L409" s="90"/>
      <c r="M409" s="7"/>
      <c r="N409" s="105"/>
      <c r="O409" s="88"/>
      <c r="P409" s="91"/>
      <c r="Q409" s="92"/>
      <c r="R409" s="92"/>
    </row>
    <row r="410" spans="1:18" x14ac:dyDescent="0.35">
      <c r="A410" s="89"/>
      <c r="B410" s="73"/>
      <c r="C410" s="98"/>
      <c r="D410" s="123"/>
      <c r="E410" s="116"/>
      <c r="F410" s="102"/>
      <c r="G410" s="60"/>
      <c r="H410" s="55"/>
      <c r="I410" s="17"/>
      <c r="J410" s="21"/>
      <c r="K410" s="130"/>
      <c r="L410" s="90"/>
      <c r="M410" s="7"/>
      <c r="N410" s="88"/>
      <c r="O410" s="88"/>
      <c r="P410" s="91"/>
      <c r="Q410" s="88"/>
      <c r="R410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330200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31750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469900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171450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514350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298450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330200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330200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304800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171450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330200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336550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158750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285750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330200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298450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292100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476250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139</xdr:row>
                <xdr:rowOff>6350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412750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298450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412750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133350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95250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164</xdr:row>
                <xdr:rowOff>6350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304800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165</xdr:row>
                <xdr:rowOff>336550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2444750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336550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330200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177800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95</xdr:row>
                <xdr:rowOff>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120650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285750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158750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196850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476250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204</xdr:row>
                <xdr:rowOff>279400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207</xdr:row>
                <xdr:rowOff>812800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266700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412750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266700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901700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177800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476250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1054100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241300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152400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133350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679450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165100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367"/>
  <sheetViews>
    <sheetView topLeftCell="A349" workbookViewId="0">
      <selection activeCell="G369" sqref="G369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656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656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308</v>
      </c>
      <c r="D102" t="s">
        <v>16</v>
      </c>
      <c r="E102" s="77">
        <v>11</v>
      </c>
      <c r="F102" s="77">
        <v>198</v>
      </c>
      <c r="G102" s="77">
        <v>2178</v>
      </c>
    </row>
    <row r="103" spans="3:7" x14ac:dyDescent="0.35">
      <c r="D103" t="s">
        <v>29</v>
      </c>
      <c r="E103" s="77">
        <v>10</v>
      </c>
      <c r="F103" s="77">
        <v>1408</v>
      </c>
      <c r="G103" s="77">
        <v>14080</v>
      </c>
    </row>
    <row r="104" spans="3:7" x14ac:dyDescent="0.35">
      <c r="C104" t="s">
        <v>309</v>
      </c>
      <c r="D104" t="s">
        <v>29</v>
      </c>
      <c r="E104" s="77">
        <v>10</v>
      </c>
      <c r="F104" s="77">
        <v>1408</v>
      </c>
      <c r="G104" s="77">
        <v>14080</v>
      </c>
    </row>
    <row r="105" spans="3:7" x14ac:dyDescent="0.35">
      <c r="C105" t="s">
        <v>327</v>
      </c>
      <c r="D105" t="s">
        <v>229</v>
      </c>
      <c r="E105" s="77">
        <v>2</v>
      </c>
      <c r="F105" s="77">
        <v>110</v>
      </c>
      <c r="G105" s="77">
        <v>220</v>
      </c>
    </row>
    <row r="106" spans="3:7" x14ac:dyDescent="0.35">
      <c r="C106" t="s">
        <v>328</v>
      </c>
      <c r="D106" t="s">
        <v>19</v>
      </c>
      <c r="E106" s="77">
        <v>16</v>
      </c>
      <c r="F106" s="77">
        <v>80</v>
      </c>
      <c r="G106" s="77">
        <v>1280</v>
      </c>
    </row>
    <row r="107" spans="3:7" x14ac:dyDescent="0.35">
      <c r="D107" t="s">
        <v>405</v>
      </c>
      <c r="E107" s="77">
        <v>8</v>
      </c>
      <c r="F107" s="77">
        <v>60</v>
      </c>
      <c r="G107" s="77">
        <v>480</v>
      </c>
    </row>
    <row r="108" spans="3:7" x14ac:dyDescent="0.35">
      <c r="C108" t="s">
        <v>330</v>
      </c>
      <c r="D108" t="s">
        <v>180</v>
      </c>
      <c r="E108" s="77">
        <v>16</v>
      </c>
      <c r="F108" s="77">
        <v>394.2</v>
      </c>
      <c r="G108" s="77">
        <v>6307.2</v>
      </c>
    </row>
    <row r="109" spans="3:7" x14ac:dyDescent="0.35">
      <c r="C109" t="s">
        <v>329</v>
      </c>
      <c r="D109" t="s">
        <v>194</v>
      </c>
      <c r="E109" s="77">
        <v>5</v>
      </c>
      <c r="F109" s="77">
        <v>219</v>
      </c>
      <c r="G109" s="77">
        <v>1095</v>
      </c>
    </row>
    <row r="110" spans="3:7" x14ac:dyDescent="0.35">
      <c r="C110" t="s">
        <v>331</v>
      </c>
      <c r="D110" t="s">
        <v>334</v>
      </c>
      <c r="E110" s="77">
        <v>2</v>
      </c>
      <c r="F110" s="77">
        <v>1620</v>
      </c>
      <c r="G110" s="77">
        <v>3240</v>
      </c>
    </row>
    <row r="111" spans="3:7" x14ac:dyDescent="0.35">
      <c r="C111" t="s">
        <v>366</v>
      </c>
      <c r="D111" t="s">
        <v>29</v>
      </c>
      <c r="E111" s="77">
        <v>5</v>
      </c>
      <c r="F111" s="77">
        <v>1650</v>
      </c>
      <c r="G111" s="77">
        <v>8250</v>
      </c>
    </row>
    <row r="112" spans="3:7" x14ac:dyDescent="0.35">
      <c r="C112" t="s">
        <v>367</v>
      </c>
      <c r="D112" t="s">
        <v>17</v>
      </c>
      <c r="E112" s="77">
        <v>2</v>
      </c>
      <c r="F112" s="77">
        <v>230</v>
      </c>
      <c r="G112" s="77">
        <v>460</v>
      </c>
    </row>
    <row r="113" spans="3:7" x14ac:dyDescent="0.35">
      <c r="D113" t="s">
        <v>29</v>
      </c>
      <c r="E113" s="77">
        <v>10</v>
      </c>
      <c r="F113" s="77">
        <v>1650</v>
      </c>
      <c r="G113" s="77">
        <v>16500</v>
      </c>
    </row>
    <row r="114" spans="3:7" x14ac:dyDescent="0.35">
      <c r="C114" t="s">
        <v>368</v>
      </c>
      <c r="D114" t="s">
        <v>16</v>
      </c>
      <c r="E114" s="77">
        <v>5</v>
      </c>
      <c r="F114" s="77">
        <v>222</v>
      </c>
      <c r="G114" s="77">
        <v>1110</v>
      </c>
    </row>
    <row r="115" spans="3:7" x14ac:dyDescent="0.35">
      <c r="C115" t="s">
        <v>369</v>
      </c>
      <c r="D115" t="s">
        <v>233</v>
      </c>
      <c r="E115" s="77">
        <v>2</v>
      </c>
      <c r="F115" s="77">
        <v>290</v>
      </c>
      <c r="G115" s="77">
        <v>580</v>
      </c>
    </row>
    <row r="116" spans="3:7" x14ac:dyDescent="0.35">
      <c r="C116" t="s">
        <v>370</v>
      </c>
      <c r="D116" t="s">
        <v>29</v>
      </c>
      <c r="E116" s="77">
        <v>6</v>
      </c>
      <c r="F116" s="77">
        <v>1650</v>
      </c>
      <c r="G116" s="77">
        <v>9900</v>
      </c>
    </row>
    <row r="117" spans="3:7" x14ac:dyDescent="0.35">
      <c r="D117" t="s">
        <v>28</v>
      </c>
      <c r="E117" s="77">
        <v>80</v>
      </c>
      <c r="F117" s="77">
        <v>30</v>
      </c>
      <c r="G117" s="77">
        <v>2400</v>
      </c>
    </row>
    <row r="118" spans="3:7" x14ac:dyDescent="0.35">
      <c r="C118" t="s">
        <v>383</v>
      </c>
      <c r="D118" t="s">
        <v>233</v>
      </c>
      <c r="E118" s="77">
        <v>2</v>
      </c>
      <c r="F118" s="77">
        <v>290</v>
      </c>
      <c r="G118" s="77">
        <v>580</v>
      </c>
    </row>
    <row r="119" spans="3:7" x14ac:dyDescent="0.35">
      <c r="D119" t="s">
        <v>19</v>
      </c>
      <c r="E119" s="77">
        <v>12</v>
      </c>
      <c r="F119" s="77">
        <v>80</v>
      </c>
      <c r="G119" s="77">
        <v>960</v>
      </c>
    </row>
    <row r="120" spans="3:7" x14ac:dyDescent="0.35">
      <c r="D120" t="s">
        <v>29</v>
      </c>
      <c r="E120" s="77">
        <v>20</v>
      </c>
      <c r="F120" s="77">
        <v>1650</v>
      </c>
      <c r="G120" s="77">
        <v>33000</v>
      </c>
    </row>
    <row r="121" spans="3:7" x14ac:dyDescent="0.35">
      <c r="C121" t="s">
        <v>384</v>
      </c>
      <c r="D121" t="s">
        <v>375</v>
      </c>
      <c r="E121" s="77">
        <v>16</v>
      </c>
      <c r="F121" s="77">
        <v>284.89999999999998</v>
      </c>
      <c r="G121" s="77">
        <v>4558.3999999999996</v>
      </c>
    </row>
    <row r="122" spans="3:7" x14ac:dyDescent="0.35">
      <c r="D122" t="s">
        <v>378</v>
      </c>
      <c r="E122" s="77">
        <v>16</v>
      </c>
      <c r="F122" s="77">
        <v>462</v>
      </c>
      <c r="G122" s="77">
        <v>7392</v>
      </c>
    </row>
    <row r="123" spans="3:7" x14ac:dyDescent="0.35">
      <c r="C123" t="s">
        <v>385</v>
      </c>
      <c r="D123" t="s">
        <v>31</v>
      </c>
      <c r="E123" s="77">
        <v>4</v>
      </c>
      <c r="F123" s="77">
        <v>1650</v>
      </c>
      <c r="G123" s="77">
        <v>6600</v>
      </c>
    </row>
    <row r="124" spans="3:7" x14ac:dyDescent="0.35">
      <c r="D124" t="s">
        <v>64</v>
      </c>
      <c r="E124" s="77">
        <v>10</v>
      </c>
      <c r="F124" s="77">
        <v>1727</v>
      </c>
      <c r="G124" s="77">
        <v>17270</v>
      </c>
    </row>
    <row r="125" spans="3:7" x14ac:dyDescent="0.35">
      <c r="C125" t="s">
        <v>433</v>
      </c>
      <c r="D125" t="s">
        <v>375</v>
      </c>
      <c r="E125" s="77">
        <v>25</v>
      </c>
      <c r="F125" s="77">
        <v>281.2</v>
      </c>
      <c r="G125" s="77">
        <v>7030</v>
      </c>
    </row>
    <row r="126" spans="3:7" x14ac:dyDescent="0.35">
      <c r="C126" t="s">
        <v>434</v>
      </c>
      <c r="D126" t="s">
        <v>28</v>
      </c>
      <c r="E126" s="77">
        <v>2</v>
      </c>
      <c r="F126" s="77">
        <v>30</v>
      </c>
      <c r="G126" s="77">
        <v>60</v>
      </c>
    </row>
    <row r="127" spans="3:7" x14ac:dyDescent="0.35">
      <c r="D127" t="s">
        <v>375</v>
      </c>
      <c r="E127" s="77">
        <v>10</v>
      </c>
      <c r="F127" s="77">
        <v>307.10000000000002</v>
      </c>
      <c r="G127" s="77">
        <v>3071</v>
      </c>
    </row>
    <row r="128" spans="3:7" x14ac:dyDescent="0.35">
      <c r="D128" t="s">
        <v>405</v>
      </c>
      <c r="E128" s="77">
        <v>4</v>
      </c>
      <c r="F128" s="77">
        <v>60</v>
      </c>
      <c r="G128" s="77">
        <v>240</v>
      </c>
    </row>
    <row r="129" spans="3:7" x14ac:dyDescent="0.35">
      <c r="D129" t="s">
        <v>436</v>
      </c>
      <c r="E129" s="77">
        <v>4</v>
      </c>
      <c r="F129" s="77">
        <v>1676.25</v>
      </c>
      <c r="G129" s="77">
        <v>6705</v>
      </c>
    </row>
    <row r="130" spans="3:7" x14ac:dyDescent="0.35">
      <c r="D130" t="s">
        <v>435</v>
      </c>
      <c r="E130" s="77">
        <v>4</v>
      </c>
      <c r="F130" s="77">
        <v>288</v>
      </c>
      <c r="G130" s="77">
        <v>1152</v>
      </c>
    </row>
    <row r="131" spans="3:7" x14ac:dyDescent="0.35">
      <c r="C131" t="s">
        <v>445</v>
      </c>
      <c r="D131" t="s">
        <v>447</v>
      </c>
      <c r="E131" s="77">
        <v>3</v>
      </c>
      <c r="F131" s="77">
        <v>500</v>
      </c>
      <c r="G131" s="77">
        <v>1500</v>
      </c>
    </row>
    <row r="132" spans="3:7" x14ac:dyDescent="0.35">
      <c r="C132" t="s">
        <v>446</v>
      </c>
      <c r="D132" t="s">
        <v>375</v>
      </c>
      <c r="E132" s="77">
        <v>2</v>
      </c>
      <c r="F132" s="77">
        <v>307.10000000000002</v>
      </c>
      <c r="G132" s="77">
        <v>614.20000000000005</v>
      </c>
    </row>
    <row r="133" spans="3:7" x14ac:dyDescent="0.35">
      <c r="D133" t="s">
        <v>435</v>
      </c>
      <c r="E133" s="77">
        <v>2</v>
      </c>
      <c r="F133" s="77">
        <v>288</v>
      </c>
      <c r="G133" s="77">
        <v>576</v>
      </c>
    </row>
    <row r="134" spans="3:7" x14ac:dyDescent="0.35">
      <c r="C134" t="s">
        <v>526</v>
      </c>
      <c r="D134" t="s">
        <v>29</v>
      </c>
      <c r="E134" s="77">
        <v>12</v>
      </c>
      <c r="F134" s="77">
        <v>1617</v>
      </c>
      <c r="G134" s="77">
        <v>19404</v>
      </c>
    </row>
    <row r="135" spans="3:7" x14ac:dyDescent="0.35">
      <c r="C135" t="s">
        <v>527</v>
      </c>
      <c r="D135" t="s">
        <v>233</v>
      </c>
      <c r="E135" s="77">
        <v>2</v>
      </c>
      <c r="F135" s="77">
        <v>290</v>
      </c>
      <c r="G135" s="77">
        <v>580</v>
      </c>
    </row>
    <row r="136" spans="3:7" x14ac:dyDescent="0.35">
      <c r="D136" t="s">
        <v>64</v>
      </c>
      <c r="E136" s="77">
        <v>10</v>
      </c>
      <c r="F136" s="77">
        <v>1650</v>
      </c>
      <c r="G136" s="77">
        <v>16500</v>
      </c>
    </row>
    <row r="137" spans="3:7" x14ac:dyDescent="0.35">
      <c r="D137" t="s">
        <v>375</v>
      </c>
      <c r="E137" s="77">
        <v>32</v>
      </c>
      <c r="F137" s="77">
        <v>281.2</v>
      </c>
      <c r="G137" s="77">
        <v>8998.4</v>
      </c>
    </row>
    <row r="138" spans="3:7" x14ac:dyDescent="0.35">
      <c r="D138" t="s">
        <v>405</v>
      </c>
      <c r="E138" s="77">
        <v>12</v>
      </c>
      <c r="F138" s="77">
        <v>60</v>
      </c>
      <c r="G138" s="77">
        <v>720</v>
      </c>
    </row>
    <row r="139" spans="3:7" x14ac:dyDescent="0.35">
      <c r="C139" t="s">
        <v>533</v>
      </c>
      <c r="D139" t="s">
        <v>405</v>
      </c>
      <c r="E139" s="77">
        <v>16</v>
      </c>
      <c r="F139" s="77">
        <v>65</v>
      </c>
      <c r="G139" s="77">
        <v>1040</v>
      </c>
    </row>
    <row r="140" spans="3:7" x14ac:dyDescent="0.35">
      <c r="C140" t="s">
        <v>534</v>
      </c>
      <c r="D140" t="s">
        <v>19</v>
      </c>
      <c r="E140" s="77">
        <v>12</v>
      </c>
      <c r="F140" s="77">
        <v>82.5</v>
      </c>
      <c r="G140" s="77">
        <v>990</v>
      </c>
    </row>
    <row r="141" spans="3:7" x14ac:dyDescent="0.35">
      <c r="D141" t="s">
        <v>435</v>
      </c>
      <c r="E141" s="77">
        <v>20</v>
      </c>
      <c r="F141" s="77">
        <v>288</v>
      </c>
      <c r="G141" s="77">
        <v>5760</v>
      </c>
    </row>
    <row r="142" spans="3:7" x14ac:dyDescent="0.35">
      <c r="C142" t="s">
        <v>535</v>
      </c>
      <c r="D142" t="s">
        <v>29</v>
      </c>
      <c r="E142" s="77">
        <v>10</v>
      </c>
      <c r="F142" s="77">
        <v>1815</v>
      </c>
      <c r="G142" s="77">
        <v>18150</v>
      </c>
    </row>
    <row r="143" spans="3:7" x14ac:dyDescent="0.35">
      <c r="C143" t="s">
        <v>536</v>
      </c>
      <c r="D143" t="s">
        <v>375</v>
      </c>
      <c r="E143" s="77">
        <v>1</v>
      </c>
      <c r="F143" s="77">
        <v>321.89999999999998</v>
      </c>
      <c r="G143" s="77">
        <v>321.89999999999998</v>
      </c>
    </row>
    <row r="144" spans="3:7" x14ac:dyDescent="0.35">
      <c r="D144" t="s">
        <v>501</v>
      </c>
      <c r="E144" s="77">
        <v>1</v>
      </c>
      <c r="F144" s="77">
        <v>105</v>
      </c>
      <c r="G144" s="77">
        <v>105</v>
      </c>
    </row>
    <row r="145" spans="3:7" x14ac:dyDescent="0.35">
      <c r="C145" t="s">
        <v>537</v>
      </c>
      <c r="D145" t="s">
        <v>375</v>
      </c>
      <c r="E145" s="77">
        <v>32</v>
      </c>
      <c r="F145" s="77">
        <v>321.89999999999998</v>
      </c>
      <c r="G145" s="77">
        <v>10300.799999999999</v>
      </c>
    </row>
    <row r="146" spans="3:7" x14ac:dyDescent="0.35">
      <c r="C146" t="s">
        <v>538</v>
      </c>
      <c r="D146" t="s">
        <v>435</v>
      </c>
      <c r="E146" s="77">
        <v>10</v>
      </c>
      <c r="F146" s="77">
        <v>288</v>
      </c>
      <c r="G146" s="77">
        <v>2880</v>
      </c>
    </row>
    <row r="147" spans="3:7" x14ac:dyDescent="0.35">
      <c r="C147" t="s">
        <v>539</v>
      </c>
      <c r="D147" t="s">
        <v>233</v>
      </c>
      <c r="E147" s="77">
        <v>5</v>
      </c>
      <c r="F147" s="77">
        <v>390</v>
      </c>
      <c r="G147" s="77">
        <v>1950</v>
      </c>
    </row>
    <row r="148" spans="3:7" x14ac:dyDescent="0.35">
      <c r="C148" t="s">
        <v>540</v>
      </c>
      <c r="D148" t="s">
        <v>19</v>
      </c>
      <c r="E148" s="77">
        <v>4</v>
      </c>
      <c r="F148" s="77">
        <v>90</v>
      </c>
      <c r="G148" s="77">
        <v>360</v>
      </c>
    </row>
    <row r="149" spans="3:7" x14ac:dyDescent="0.35">
      <c r="D149" t="s">
        <v>405</v>
      </c>
      <c r="E149" s="77">
        <v>8</v>
      </c>
      <c r="F149" s="77">
        <v>65</v>
      </c>
      <c r="G149" s="77">
        <v>520</v>
      </c>
    </row>
    <row r="150" spans="3:7" x14ac:dyDescent="0.35">
      <c r="C150" t="s">
        <v>541</v>
      </c>
      <c r="D150" t="s">
        <v>435</v>
      </c>
      <c r="E150" s="77">
        <v>10</v>
      </c>
      <c r="F150" s="77">
        <v>288</v>
      </c>
      <c r="G150" s="77">
        <v>2880</v>
      </c>
    </row>
    <row r="151" spans="3:7" x14ac:dyDescent="0.35">
      <c r="C151" t="s">
        <v>542</v>
      </c>
      <c r="D151" t="s">
        <v>28</v>
      </c>
      <c r="E151" s="77">
        <v>5</v>
      </c>
      <c r="F151" s="77">
        <v>32.5</v>
      </c>
      <c r="G151" s="77">
        <v>162.5</v>
      </c>
    </row>
    <row r="152" spans="3:7" x14ac:dyDescent="0.35">
      <c r="C152" t="s">
        <v>543</v>
      </c>
      <c r="D152" t="s">
        <v>28</v>
      </c>
      <c r="E152" s="77">
        <v>80</v>
      </c>
      <c r="F152" s="77">
        <v>32.5</v>
      </c>
      <c r="G152" s="77">
        <v>2600</v>
      </c>
    </row>
    <row r="153" spans="3:7" x14ac:dyDescent="0.35">
      <c r="C153" t="s">
        <v>572</v>
      </c>
      <c r="D153" t="s">
        <v>19</v>
      </c>
      <c r="E153" s="77">
        <v>12</v>
      </c>
      <c r="F153" s="77">
        <v>90</v>
      </c>
      <c r="G153" s="77">
        <v>1080</v>
      </c>
    </row>
    <row r="154" spans="3:7" x14ac:dyDescent="0.35">
      <c r="D154" t="s">
        <v>405</v>
      </c>
      <c r="E154" s="77">
        <v>20</v>
      </c>
      <c r="F154" s="77">
        <v>65</v>
      </c>
      <c r="G154" s="77">
        <v>1300</v>
      </c>
    </row>
    <row r="155" spans="3:7" x14ac:dyDescent="0.35">
      <c r="C155" t="s">
        <v>574</v>
      </c>
      <c r="D155" t="s">
        <v>233</v>
      </c>
      <c r="E155" s="77">
        <v>3</v>
      </c>
      <c r="F155" s="77">
        <v>390</v>
      </c>
      <c r="G155" s="77">
        <v>1170</v>
      </c>
    </row>
    <row r="156" spans="3:7" x14ac:dyDescent="0.35">
      <c r="D156" t="s">
        <v>575</v>
      </c>
      <c r="E156" s="77">
        <v>5</v>
      </c>
      <c r="F156" s="77">
        <v>1957.5</v>
      </c>
      <c r="G156" s="77">
        <v>9787.5</v>
      </c>
    </row>
    <row r="157" spans="3:7" x14ac:dyDescent="0.35">
      <c r="C157" t="s">
        <v>571</v>
      </c>
      <c r="D157" t="s">
        <v>435</v>
      </c>
      <c r="E157" s="77">
        <v>1</v>
      </c>
      <c r="F157" s="77">
        <v>288</v>
      </c>
      <c r="G157" s="77">
        <v>288</v>
      </c>
    </row>
    <row r="158" spans="3:7" x14ac:dyDescent="0.35">
      <c r="D158" t="s">
        <v>573</v>
      </c>
      <c r="E158" s="77">
        <v>2</v>
      </c>
      <c r="F158" s="77">
        <v>288</v>
      </c>
      <c r="G158" s="77">
        <v>576</v>
      </c>
    </row>
    <row r="159" spans="3:7" x14ac:dyDescent="0.35">
      <c r="C159" t="s">
        <v>567</v>
      </c>
      <c r="D159" t="s">
        <v>229</v>
      </c>
      <c r="E159" s="77">
        <v>2</v>
      </c>
      <c r="F159" s="77">
        <v>120</v>
      </c>
      <c r="G159" s="77">
        <v>240</v>
      </c>
    </row>
    <row r="160" spans="3:7" x14ac:dyDescent="0.35">
      <c r="D160" t="s">
        <v>568</v>
      </c>
      <c r="E160" s="77">
        <v>1</v>
      </c>
      <c r="F160" s="77">
        <v>420</v>
      </c>
      <c r="G160" s="77">
        <v>420</v>
      </c>
    </row>
    <row r="161" spans="2:7" x14ac:dyDescent="0.35">
      <c r="C161" t="s">
        <v>589</v>
      </c>
      <c r="D161" t="s">
        <v>265</v>
      </c>
      <c r="E161" s="77">
        <v>1</v>
      </c>
      <c r="F161" s="77">
        <v>345</v>
      </c>
      <c r="G161" s="77">
        <v>345</v>
      </c>
    </row>
    <row r="162" spans="2:7" x14ac:dyDescent="0.35">
      <c r="C162" t="s">
        <v>647</v>
      </c>
      <c r="D162" t="s">
        <v>614</v>
      </c>
      <c r="E162" s="77">
        <v>20</v>
      </c>
      <c r="F162" s="77">
        <v>264</v>
      </c>
      <c r="G162" s="77">
        <v>5280</v>
      </c>
    </row>
    <row r="163" spans="2:7" x14ac:dyDescent="0.35">
      <c r="D163" t="s">
        <v>613</v>
      </c>
      <c r="E163" s="77">
        <v>20</v>
      </c>
      <c r="F163" s="77">
        <v>528</v>
      </c>
      <c r="G163" s="77">
        <v>10560</v>
      </c>
    </row>
    <row r="164" spans="2:7" x14ac:dyDescent="0.35">
      <c r="C164" t="s">
        <v>903</v>
      </c>
      <c r="D164" t="s">
        <v>16</v>
      </c>
      <c r="E164" s="77">
        <v>5</v>
      </c>
      <c r="F164" s="77">
        <v>246</v>
      </c>
      <c r="G164" s="77">
        <v>1230</v>
      </c>
    </row>
    <row r="165" spans="2:7" x14ac:dyDescent="0.35">
      <c r="C165" t="s">
        <v>909</v>
      </c>
      <c r="D165" t="s">
        <v>614</v>
      </c>
      <c r="E165" s="77">
        <v>20</v>
      </c>
      <c r="F165" s="77">
        <v>279</v>
      </c>
      <c r="G165" s="77">
        <v>5580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77">
        <v>1</v>
      </c>
      <c r="F167" s="77">
        <v>32</v>
      </c>
      <c r="G167" s="77">
        <v>32</v>
      </c>
    </row>
    <row r="168" spans="2:7" x14ac:dyDescent="0.35">
      <c r="C168" t="s">
        <v>907</v>
      </c>
      <c r="D168" t="s">
        <v>270</v>
      </c>
      <c r="E168" s="77">
        <v>3</v>
      </c>
      <c r="F168" s="77">
        <v>54</v>
      </c>
      <c r="G168" s="77">
        <v>162</v>
      </c>
    </row>
    <row r="169" spans="2:7" x14ac:dyDescent="0.35">
      <c r="C169" t="s">
        <v>908</v>
      </c>
      <c r="D169" t="s">
        <v>365</v>
      </c>
      <c r="E169" s="77">
        <v>1</v>
      </c>
      <c r="F169" s="77">
        <v>28.8</v>
      </c>
      <c r="G169" s="77">
        <v>28.8</v>
      </c>
    </row>
    <row r="170" spans="2:7" x14ac:dyDescent="0.35">
      <c r="D170" t="s">
        <v>373</v>
      </c>
      <c r="E170" s="77">
        <v>1</v>
      </c>
      <c r="F170" s="77">
        <v>38</v>
      </c>
      <c r="G170" s="77">
        <v>38</v>
      </c>
    </row>
    <row r="171" spans="2:7" x14ac:dyDescent="0.35">
      <c r="B171" s="79" t="s">
        <v>396</v>
      </c>
      <c r="C171" s="79"/>
      <c r="D171" s="79"/>
      <c r="E171" s="80">
        <v>6</v>
      </c>
      <c r="F171" s="80">
        <v>152.80000000000001</v>
      </c>
      <c r="G171" s="80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77">
        <v>20</v>
      </c>
      <c r="F172" s="77">
        <v>42</v>
      </c>
      <c r="G172" s="77">
        <v>840</v>
      </c>
    </row>
    <row r="173" spans="2:7" x14ac:dyDescent="0.35">
      <c r="C173">
        <v>18674</v>
      </c>
      <c r="D173" t="s">
        <v>313</v>
      </c>
      <c r="E173" s="77">
        <v>2</v>
      </c>
      <c r="F173" s="77">
        <v>50</v>
      </c>
      <c r="G173" s="77">
        <v>100</v>
      </c>
    </row>
    <row r="174" spans="2:7" x14ac:dyDescent="0.35">
      <c r="D174" t="s">
        <v>314</v>
      </c>
      <c r="E174" s="77">
        <v>2</v>
      </c>
      <c r="F174" s="77">
        <v>50</v>
      </c>
      <c r="G174" s="77">
        <v>100</v>
      </c>
    </row>
    <row r="175" spans="2:7" x14ac:dyDescent="0.35">
      <c r="B175" s="79" t="s">
        <v>397</v>
      </c>
      <c r="C175" s="79"/>
      <c r="D175" s="79"/>
      <c r="E175" s="80">
        <v>24</v>
      </c>
      <c r="F175" s="80">
        <v>142</v>
      </c>
      <c r="G175" s="80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77">
        <v>5</v>
      </c>
      <c r="F176" s="77">
        <v>210</v>
      </c>
      <c r="G176" s="77">
        <v>1050</v>
      </c>
    </row>
    <row r="177" spans="2:7" x14ac:dyDescent="0.35">
      <c r="B177" s="79" t="s">
        <v>336</v>
      </c>
      <c r="C177" s="79"/>
      <c r="D177" s="79"/>
      <c r="E177" s="80">
        <v>5</v>
      </c>
      <c r="F177" s="80">
        <v>210</v>
      </c>
      <c r="G177" s="80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77">
        <v>4</v>
      </c>
      <c r="F178" s="77">
        <v>305</v>
      </c>
      <c r="G178" s="77">
        <v>1220</v>
      </c>
    </row>
    <row r="179" spans="2:7" x14ac:dyDescent="0.35">
      <c r="C179" t="s">
        <v>494</v>
      </c>
      <c r="D179" t="s">
        <v>643</v>
      </c>
      <c r="E179" s="77">
        <v>4</v>
      </c>
      <c r="F179" s="77">
        <v>305</v>
      </c>
      <c r="G179" s="77">
        <v>1220</v>
      </c>
    </row>
    <row r="180" spans="2:7" x14ac:dyDescent="0.35">
      <c r="B180" s="79" t="s">
        <v>398</v>
      </c>
      <c r="C180" s="79"/>
      <c r="D180" s="79"/>
      <c r="E180" s="80">
        <v>8</v>
      </c>
      <c r="F180" s="80">
        <v>610</v>
      </c>
      <c r="G180" s="80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77">
        <v>6</v>
      </c>
      <c r="F181" s="77">
        <v>1672</v>
      </c>
      <c r="G181" s="77">
        <v>10032</v>
      </c>
    </row>
    <row r="182" spans="2:7" x14ac:dyDescent="0.35">
      <c r="D182" t="s">
        <v>357</v>
      </c>
      <c r="E182" s="77">
        <v>2</v>
      </c>
      <c r="F182" s="77">
        <v>1672</v>
      </c>
      <c r="G182" s="77">
        <v>3344</v>
      </c>
    </row>
    <row r="183" spans="2:7" x14ac:dyDescent="0.35">
      <c r="C183" t="s">
        <v>352</v>
      </c>
      <c r="D183" t="s">
        <v>358</v>
      </c>
      <c r="E183" s="77">
        <v>2</v>
      </c>
      <c r="F183" s="77">
        <v>1628</v>
      </c>
      <c r="G183" s="77">
        <v>3256</v>
      </c>
    </row>
    <row r="184" spans="2:7" x14ac:dyDescent="0.35">
      <c r="C184" t="s">
        <v>386</v>
      </c>
      <c r="D184" t="s">
        <v>356</v>
      </c>
      <c r="E184" s="77">
        <v>3</v>
      </c>
      <c r="F184" s="77">
        <v>1683</v>
      </c>
      <c r="G184" s="77">
        <v>5049</v>
      </c>
    </row>
    <row r="185" spans="2:7" x14ac:dyDescent="0.35">
      <c r="C185" t="s">
        <v>577</v>
      </c>
      <c r="D185" t="s">
        <v>356</v>
      </c>
      <c r="E185" s="77">
        <v>5</v>
      </c>
      <c r="F185" s="77">
        <v>1980</v>
      </c>
      <c r="G185" s="77">
        <v>9900</v>
      </c>
    </row>
    <row r="186" spans="2:7" x14ac:dyDescent="0.35">
      <c r="D186" t="s">
        <v>357</v>
      </c>
      <c r="E186" s="77">
        <v>1</v>
      </c>
      <c r="F186" s="77">
        <v>1980</v>
      </c>
      <c r="G186" s="77">
        <v>1980</v>
      </c>
    </row>
    <row r="187" spans="2:7" x14ac:dyDescent="0.35">
      <c r="D187" t="s">
        <v>358</v>
      </c>
      <c r="E187" s="77">
        <v>4</v>
      </c>
      <c r="F187" s="77">
        <v>1980</v>
      </c>
      <c r="G187" s="77">
        <v>7920</v>
      </c>
    </row>
    <row r="188" spans="2:7" x14ac:dyDescent="0.35">
      <c r="C188" t="s">
        <v>646</v>
      </c>
      <c r="D188" t="s">
        <v>579</v>
      </c>
      <c r="E188" s="77">
        <v>20</v>
      </c>
      <c r="F188" s="77">
        <v>306</v>
      </c>
      <c r="G188" s="77">
        <v>6120</v>
      </c>
    </row>
    <row r="189" spans="2:7" x14ac:dyDescent="0.35">
      <c r="B189" s="79" t="s">
        <v>401</v>
      </c>
      <c r="C189" s="79"/>
      <c r="D189" s="79"/>
      <c r="E189" s="80">
        <v>43</v>
      </c>
      <c r="F189" s="80">
        <v>12901</v>
      </c>
      <c r="G189" s="80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77">
        <v>10</v>
      </c>
      <c r="F190" s="77">
        <v>405</v>
      </c>
      <c r="G190" s="77">
        <v>4050</v>
      </c>
    </row>
    <row r="191" spans="2:7" x14ac:dyDescent="0.35">
      <c r="C191" t="s">
        <v>437</v>
      </c>
      <c r="D191" t="s">
        <v>359</v>
      </c>
      <c r="E191" s="77">
        <v>10</v>
      </c>
      <c r="F191" s="77">
        <v>432</v>
      </c>
      <c r="G191" s="77">
        <v>4320</v>
      </c>
    </row>
    <row r="192" spans="2:7" x14ac:dyDescent="0.35">
      <c r="C192" t="s">
        <v>530</v>
      </c>
      <c r="D192" t="s">
        <v>489</v>
      </c>
      <c r="E192" s="77">
        <v>5</v>
      </c>
      <c r="F192" s="77">
        <v>1749</v>
      </c>
      <c r="G192" s="77">
        <v>8745</v>
      </c>
    </row>
    <row r="193" spans="2:7" x14ac:dyDescent="0.35">
      <c r="C193" t="s">
        <v>531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582</v>
      </c>
      <c r="D194" t="s">
        <v>489</v>
      </c>
      <c r="E194" s="77">
        <v>10</v>
      </c>
      <c r="F194" s="77">
        <v>1914</v>
      </c>
      <c r="G194" s="77">
        <v>19140</v>
      </c>
    </row>
    <row r="195" spans="2:7" x14ac:dyDescent="0.35">
      <c r="C195" t="s">
        <v>578</v>
      </c>
      <c r="D195" t="s">
        <v>583</v>
      </c>
      <c r="E195" s="77">
        <v>10</v>
      </c>
      <c r="F195" s="77">
        <v>1936</v>
      </c>
      <c r="G195" s="77">
        <v>19360</v>
      </c>
    </row>
    <row r="196" spans="2:7" x14ac:dyDescent="0.35">
      <c r="B196" s="79" t="s">
        <v>402</v>
      </c>
      <c r="C196" s="79"/>
      <c r="D196" s="79"/>
      <c r="E196" s="80">
        <v>55</v>
      </c>
      <c r="F196" s="80">
        <v>8350</v>
      </c>
      <c r="G196" s="80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77">
        <v>2</v>
      </c>
      <c r="F197" s="77">
        <v>320</v>
      </c>
      <c r="G197" s="77">
        <v>640</v>
      </c>
    </row>
    <row r="198" spans="2:7" x14ac:dyDescent="0.35">
      <c r="B198" s="79" t="s">
        <v>403</v>
      </c>
      <c r="C198" s="79"/>
      <c r="D198" s="79"/>
      <c r="E198" s="80">
        <v>2</v>
      </c>
      <c r="F198" s="80">
        <v>320</v>
      </c>
      <c r="G198" s="80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77">
        <v>1</v>
      </c>
      <c r="F199" s="77">
        <v>800</v>
      </c>
      <c r="G199" s="77">
        <v>800</v>
      </c>
    </row>
    <row r="200" spans="2:7" x14ac:dyDescent="0.35">
      <c r="B200" s="79" t="s">
        <v>451</v>
      </c>
      <c r="C200" s="79"/>
      <c r="D200" s="79"/>
      <c r="E200" s="80">
        <v>1</v>
      </c>
      <c r="F200" s="80">
        <v>800</v>
      </c>
      <c r="G200" s="80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77">
        <v>5</v>
      </c>
      <c r="F201" s="77">
        <v>1760</v>
      </c>
      <c r="G201" s="77">
        <v>8800</v>
      </c>
    </row>
    <row r="202" spans="2:7" x14ac:dyDescent="0.35">
      <c r="D202" t="s">
        <v>458</v>
      </c>
      <c r="E202" s="77">
        <v>9</v>
      </c>
      <c r="F202" s="77">
        <v>270</v>
      </c>
      <c r="G202" s="77">
        <v>2430</v>
      </c>
    </row>
    <row r="203" spans="2:7" x14ac:dyDescent="0.35">
      <c r="D203" t="s">
        <v>491</v>
      </c>
      <c r="E203" s="77">
        <v>10</v>
      </c>
      <c r="F203" s="77">
        <v>1760</v>
      </c>
      <c r="G203" s="77">
        <v>17600</v>
      </c>
    </row>
    <row r="204" spans="2:7" x14ac:dyDescent="0.35">
      <c r="C204" t="s">
        <v>528</v>
      </c>
      <c r="D204" t="s">
        <v>431</v>
      </c>
      <c r="E204" s="77">
        <v>4</v>
      </c>
      <c r="F204" s="77">
        <v>1760</v>
      </c>
      <c r="G204" s="77">
        <v>7040</v>
      </c>
    </row>
    <row r="205" spans="2:7" x14ac:dyDescent="0.35">
      <c r="D205" t="s">
        <v>430</v>
      </c>
      <c r="E205" s="77">
        <v>10</v>
      </c>
      <c r="F205" s="77">
        <v>468</v>
      </c>
      <c r="G205" s="77">
        <v>4680</v>
      </c>
    </row>
    <row r="206" spans="2:7" x14ac:dyDescent="0.35">
      <c r="C206" t="s">
        <v>529</v>
      </c>
      <c r="D206" t="s">
        <v>432</v>
      </c>
      <c r="E206" s="77">
        <v>12</v>
      </c>
      <c r="F206" s="77">
        <v>40</v>
      </c>
      <c r="G206" s="77">
        <v>480</v>
      </c>
    </row>
    <row r="207" spans="2:7" x14ac:dyDescent="0.35">
      <c r="C207" t="s">
        <v>552</v>
      </c>
      <c r="D207" t="s">
        <v>431</v>
      </c>
      <c r="E207" s="77">
        <v>4</v>
      </c>
      <c r="F207" s="77">
        <v>2002</v>
      </c>
      <c r="G207" s="77">
        <v>8008</v>
      </c>
    </row>
    <row r="208" spans="2:7" x14ac:dyDescent="0.35">
      <c r="D208" t="s">
        <v>491</v>
      </c>
      <c r="E208" s="77">
        <v>4</v>
      </c>
      <c r="F208" s="77">
        <v>2002</v>
      </c>
      <c r="G208" s="77">
        <v>8008</v>
      </c>
    </row>
    <row r="209" spans="1:7" x14ac:dyDescent="0.35">
      <c r="C209" t="s">
        <v>551</v>
      </c>
      <c r="D209" t="s">
        <v>435</v>
      </c>
      <c r="E209" s="77">
        <v>2</v>
      </c>
      <c r="F209" s="77">
        <v>240</v>
      </c>
      <c r="G209" s="77">
        <v>480</v>
      </c>
    </row>
    <row r="210" spans="1:7" x14ac:dyDescent="0.35">
      <c r="B210" s="79" t="s">
        <v>450</v>
      </c>
      <c r="C210" s="79"/>
      <c r="D210" s="79"/>
      <c r="E210" s="80">
        <v>60</v>
      </c>
      <c r="F210" s="80">
        <v>10302</v>
      </c>
      <c r="G210" s="80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77">
        <v>12</v>
      </c>
      <c r="F211" s="77">
        <v>700</v>
      </c>
      <c r="G211" s="77">
        <v>8400</v>
      </c>
    </row>
    <row r="212" spans="1:7" x14ac:dyDescent="0.35">
      <c r="B212" s="79" t="s">
        <v>472</v>
      </c>
      <c r="C212" s="79"/>
      <c r="D212" s="79"/>
      <c r="E212" s="80">
        <v>12</v>
      </c>
      <c r="F212" s="80">
        <v>700</v>
      </c>
      <c r="G212" s="80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77">
        <v>10</v>
      </c>
      <c r="F213" s="77">
        <v>333</v>
      </c>
      <c r="G213" s="77">
        <v>3330</v>
      </c>
    </row>
    <row r="214" spans="1:7" x14ac:dyDescent="0.35">
      <c r="C214" t="s">
        <v>594</v>
      </c>
      <c r="D214" t="s">
        <v>591</v>
      </c>
      <c r="E214" s="77">
        <v>8</v>
      </c>
      <c r="F214" s="77">
        <v>362.6</v>
      </c>
      <c r="G214" s="77">
        <v>2900.8</v>
      </c>
    </row>
    <row r="215" spans="1:7" x14ac:dyDescent="0.35">
      <c r="D215" t="s">
        <v>592</v>
      </c>
      <c r="E215" s="77">
        <v>2</v>
      </c>
      <c r="F215" s="77">
        <v>486</v>
      </c>
      <c r="G215" s="77">
        <v>972</v>
      </c>
    </row>
    <row r="216" spans="1:7" x14ac:dyDescent="0.35">
      <c r="D216" t="s">
        <v>593</v>
      </c>
      <c r="E216" s="77">
        <v>4</v>
      </c>
      <c r="F216" s="77">
        <v>595.20000000000005</v>
      </c>
      <c r="G216" s="77">
        <v>2380.8000000000002</v>
      </c>
    </row>
    <row r="217" spans="1:7" x14ac:dyDescent="0.35">
      <c r="C217" t="s">
        <v>603</v>
      </c>
      <c r="D217" t="s">
        <v>591</v>
      </c>
      <c r="E217" s="77">
        <v>2</v>
      </c>
      <c r="F217" s="77">
        <v>362.6</v>
      </c>
      <c r="G217" s="77">
        <v>725.2</v>
      </c>
    </row>
    <row r="218" spans="1:7" x14ac:dyDescent="0.35">
      <c r="C218" t="s">
        <v>604</v>
      </c>
      <c r="D218" t="s">
        <v>591</v>
      </c>
      <c r="E218" s="77">
        <v>2</v>
      </c>
      <c r="F218" s="77">
        <v>362.6</v>
      </c>
      <c r="G218" s="77">
        <v>725.2</v>
      </c>
    </row>
    <row r="219" spans="1:7" x14ac:dyDescent="0.35">
      <c r="B219" s="79" t="s">
        <v>517</v>
      </c>
      <c r="C219" s="79"/>
      <c r="D219" s="79"/>
      <c r="E219" s="80">
        <v>28</v>
      </c>
      <c r="F219" s="80">
        <v>2502</v>
      </c>
      <c r="G219" s="80">
        <v>11034.000000000002</v>
      </c>
    </row>
    <row r="220" spans="1:7" x14ac:dyDescent="0.35">
      <c r="A220" s="132" t="s">
        <v>475</v>
      </c>
      <c r="B220" s="132"/>
      <c r="C220" s="132"/>
      <c r="D220" s="132"/>
      <c r="E220" s="133">
        <v>1145</v>
      </c>
      <c r="F220" s="133">
        <v>80180.550000000017</v>
      </c>
      <c r="G220" s="133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77">
        <v>40</v>
      </c>
      <c r="F221" s="77">
        <v>190</v>
      </c>
      <c r="G221" s="77">
        <v>3800</v>
      </c>
    </row>
    <row r="222" spans="1:7" x14ac:dyDescent="0.35">
      <c r="D222" t="s">
        <v>180</v>
      </c>
      <c r="E222" s="77">
        <v>20</v>
      </c>
      <c r="F222" s="77">
        <v>475.2</v>
      </c>
      <c r="G222" s="77">
        <v>9504</v>
      </c>
    </row>
    <row r="223" spans="1:7" x14ac:dyDescent="0.35">
      <c r="D223" t="s">
        <v>245</v>
      </c>
      <c r="E223" s="77">
        <v>12</v>
      </c>
      <c r="F223" s="77">
        <v>43</v>
      </c>
      <c r="G223" s="77">
        <v>516</v>
      </c>
    </row>
    <row r="224" spans="1:7" x14ac:dyDescent="0.35">
      <c r="D224" t="s">
        <v>29</v>
      </c>
      <c r="E224" s="77">
        <v>10</v>
      </c>
      <c r="F224" s="77">
        <v>1870</v>
      </c>
      <c r="G224" s="77">
        <v>18700</v>
      </c>
    </row>
    <row r="225" spans="3:7" x14ac:dyDescent="0.35">
      <c r="D225" t="s">
        <v>64</v>
      </c>
      <c r="E225" s="77">
        <v>40</v>
      </c>
      <c r="F225" s="77">
        <v>5467</v>
      </c>
      <c r="G225" s="77">
        <v>73755</v>
      </c>
    </row>
    <row r="226" spans="3:7" x14ac:dyDescent="0.35">
      <c r="D226" t="s">
        <v>28</v>
      </c>
      <c r="E226" s="77">
        <v>215</v>
      </c>
      <c r="F226" s="77">
        <v>227.5</v>
      </c>
      <c r="G226" s="77">
        <v>6987.5</v>
      </c>
    </row>
    <row r="227" spans="3:7" x14ac:dyDescent="0.35">
      <c r="D227" t="s">
        <v>614</v>
      </c>
      <c r="E227" s="77">
        <v>20</v>
      </c>
      <c r="F227" s="77">
        <v>264</v>
      </c>
      <c r="G227" s="77">
        <v>5280</v>
      </c>
    </row>
    <row r="228" spans="3:7" x14ac:dyDescent="0.35">
      <c r="D228" t="s">
        <v>815</v>
      </c>
      <c r="E228" s="77">
        <v>20</v>
      </c>
      <c r="F228" s="77">
        <v>288</v>
      </c>
      <c r="G228" s="77">
        <v>5760</v>
      </c>
    </row>
    <row r="229" spans="3:7" x14ac:dyDescent="0.35">
      <c r="D229" t="s">
        <v>816</v>
      </c>
      <c r="E229" s="77">
        <v>10</v>
      </c>
      <c r="F229" s="77">
        <v>1870</v>
      </c>
      <c r="G229" s="77">
        <v>18700</v>
      </c>
    </row>
    <row r="230" spans="3:7" x14ac:dyDescent="0.35">
      <c r="D230" t="s">
        <v>900</v>
      </c>
      <c r="E230" s="77">
        <v>62</v>
      </c>
      <c r="F230" s="77">
        <v>1071</v>
      </c>
      <c r="G230" s="77">
        <v>16722</v>
      </c>
    </row>
    <row r="231" spans="3:7" x14ac:dyDescent="0.35">
      <c r="D231" t="s">
        <v>895</v>
      </c>
      <c r="E231" s="77">
        <v>15</v>
      </c>
      <c r="F231" s="77">
        <v>276</v>
      </c>
      <c r="G231" s="77">
        <v>4140</v>
      </c>
    </row>
    <row r="232" spans="3:7" x14ac:dyDescent="0.35">
      <c r="D232" t="s">
        <v>892</v>
      </c>
      <c r="E232" s="77">
        <v>1</v>
      </c>
      <c r="F232" s="77">
        <v>186</v>
      </c>
      <c r="G232" s="77">
        <v>186</v>
      </c>
    </row>
    <row r="233" spans="3:7" x14ac:dyDescent="0.35">
      <c r="D233" t="s">
        <v>975</v>
      </c>
      <c r="E233" s="77">
        <v>20</v>
      </c>
      <c r="F233" s="77">
        <v>299.7</v>
      </c>
      <c r="G233" s="77">
        <v>5994</v>
      </c>
    </row>
    <row r="234" spans="3:7" x14ac:dyDescent="0.35">
      <c r="D234" t="s">
        <v>980</v>
      </c>
      <c r="E234" s="77">
        <v>125</v>
      </c>
      <c r="F234" s="77">
        <v>1098</v>
      </c>
      <c r="G234" s="77">
        <v>27375</v>
      </c>
    </row>
    <row r="235" spans="3:7" x14ac:dyDescent="0.35">
      <c r="D235" t="s">
        <v>1022</v>
      </c>
      <c r="E235" s="77">
        <v>24</v>
      </c>
      <c r="F235" s="77">
        <v>4873</v>
      </c>
      <c r="G235" s="77">
        <v>39028</v>
      </c>
    </row>
    <row r="236" spans="3:7" x14ac:dyDescent="0.35">
      <c r="C236" t="s">
        <v>910</v>
      </c>
      <c r="D236" t="s">
        <v>265</v>
      </c>
      <c r="E236" s="77">
        <v>1</v>
      </c>
      <c r="F236" s="77">
        <v>345</v>
      </c>
      <c r="G236" s="77">
        <v>345</v>
      </c>
    </row>
    <row r="237" spans="3:7" x14ac:dyDescent="0.35">
      <c r="D237" t="s">
        <v>29</v>
      </c>
      <c r="E237" s="77">
        <v>15</v>
      </c>
      <c r="F237" s="77">
        <v>1815</v>
      </c>
      <c r="G237" s="77">
        <v>27225</v>
      </c>
    </row>
    <row r="238" spans="3:7" x14ac:dyDescent="0.35">
      <c r="D238" t="s">
        <v>28</v>
      </c>
      <c r="E238" s="77">
        <v>40</v>
      </c>
      <c r="F238" s="77">
        <v>32.5</v>
      </c>
      <c r="G238" s="77">
        <v>1300</v>
      </c>
    </row>
    <row r="239" spans="3:7" x14ac:dyDescent="0.35">
      <c r="D239" t="s">
        <v>405</v>
      </c>
      <c r="E239" s="77">
        <v>20</v>
      </c>
      <c r="F239" s="77">
        <v>65</v>
      </c>
      <c r="G239" s="77">
        <v>1300</v>
      </c>
    </row>
    <row r="240" spans="3:7" x14ac:dyDescent="0.35">
      <c r="C240" t="s">
        <v>911</v>
      </c>
      <c r="D240" t="s">
        <v>29</v>
      </c>
      <c r="E240" s="77">
        <v>5</v>
      </c>
      <c r="F240" s="77">
        <v>1815</v>
      </c>
      <c r="G240" s="77">
        <v>9075</v>
      </c>
    </row>
    <row r="241" spans="2:7" x14ac:dyDescent="0.35">
      <c r="C241" t="s">
        <v>913</v>
      </c>
      <c r="D241" t="s">
        <v>64</v>
      </c>
      <c r="E241" s="77">
        <v>15</v>
      </c>
      <c r="F241" s="77">
        <v>1815</v>
      </c>
      <c r="G241" s="77">
        <v>27225</v>
      </c>
    </row>
    <row r="242" spans="2:7" x14ac:dyDescent="0.35">
      <c r="C242" t="s">
        <v>912</v>
      </c>
      <c r="D242" t="s">
        <v>29</v>
      </c>
      <c r="E242" s="77">
        <v>15</v>
      </c>
      <c r="F242" s="77">
        <v>1815</v>
      </c>
      <c r="G242" s="77">
        <v>27225</v>
      </c>
    </row>
    <row r="243" spans="2:7" x14ac:dyDescent="0.35">
      <c r="C243" t="s">
        <v>914</v>
      </c>
      <c r="D243" t="s">
        <v>233</v>
      </c>
      <c r="E243" s="77">
        <v>2</v>
      </c>
      <c r="F243" s="77">
        <v>390</v>
      </c>
      <c r="G243" s="77">
        <v>780</v>
      </c>
    </row>
    <row r="244" spans="2:7" x14ac:dyDescent="0.35">
      <c r="D244" t="s">
        <v>19</v>
      </c>
      <c r="E244" s="77">
        <v>12</v>
      </c>
      <c r="F244" s="77">
        <v>90</v>
      </c>
      <c r="G244" s="77">
        <v>1080</v>
      </c>
    </row>
    <row r="245" spans="2:7" x14ac:dyDescent="0.35">
      <c r="D245" t="s">
        <v>254</v>
      </c>
      <c r="E245" s="77">
        <v>1</v>
      </c>
      <c r="F245" s="77">
        <v>110</v>
      </c>
      <c r="G245" s="77">
        <v>110</v>
      </c>
    </row>
    <row r="246" spans="2:7" x14ac:dyDescent="0.35">
      <c r="C246" t="s">
        <v>915</v>
      </c>
      <c r="D246" t="s">
        <v>29</v>
      </c>
      <c r="E246" s="77">
        <v>10</v>
      </c>
      <c r="F246" s="77">
        <v>1815</v>
      </c>
      <c r="G246" s="77">
        <v>18150</v>
      </c>
    </row>
    <row r="247" spans="2:7" x14ac:dyDescent="0.35">
      <c r="D247" t="s">
        <v>64</v>
      </c>
      <c r="E247" s="77">
        <v>10</v>
      </c>
      <c r="F247" s="77">
        <v>1870</v>
      </c>
      <c r="G247" s="77">
        <v>18700</v>
      </c>
    </row>
    <row r="248" spans="2:7" x14ac:dyDescent="0.35">
      <c r="C248" t="s">
        <v>917</v>
      </c>
      <c r="D248" t="s">
        <v>245</v>
      </c>
      <c r="E248" s="77">
        <v>12</v>
      </c>
      <c r="F248" s="77">
        <v>40</v>
      </c>
      <c r="G248" s="77">
        <v>480</v>
      </c>
    </row>
    <row r="249" spans="2:7" x14ac:dyDescent="0.35">
      <c r="C249" t="s">
        <v>920</v>
      </c>
      <c r="D249" t="s">
        <v>892</v>
      </c>
      <c r="E249" s="77">
        <v>1</v>
      </c>
      <c r="F249" s="77">
        <v>186</v>
      </c>
      <c r="G249" s="77">
        <v>186</v>
      </c>
    </row>
    <row r="250" spans="2:7" x14ac:dyDescent="0.35">
      <c r="C250" t="s">
        <v>921</v>
      </c>
      <c r="D250" t="s">
        <v>816</v>
      </c>
      <c r="E250" s="77">
        <v>10</v>
      </c>
      <c r="F250" s="77">
        <v>3740</v>
      </c>
      <c r="G250" s="77">
        <v>18700</v>
      </c>
    </row>
    <row r="251" spans="2:7" x14ac:dyDescent="0.35">
      <c r="C251" t="s">
        <v>905</v>
      </c>
      <c r="D251" t="s">
        <v>28</v>
      </c>
      <c r="E251" s="77">
        <v>40</v>
      </c>
      <c r="F251" s="77">
        <v>32.5</v>
      </c>
      <c r="G251" s="77">
        <v>1300</v>
      </c>
    </row>
    <row r="252" spans="2:7" x14ac:dyDescent="0.35">
      <c r="C252" t="s">
        <v>922</v>
      </c>
      <c r="D252" t="s">
        <v>900</v>
      </c>
      <c r="E252" s="77">
        <v>20</v>
      </c>
      <c r="F252" s="77">
        <v>288</v>
      </c>
      <c r="G252" s="77">
        <v>5760</v>
      </c>
    </row>
    <row r="253" spans="2:7" x14ac:dyDescent="0.35">
      <c r="C253" t="s">
        <v>930</v>
      </c>
      <c r="D253" t="s">
        <v>729</v>
      </c>
      <c r="E253" s="77">
        <v>20</v>
      </c>
      <c r="F253" s="77">
        <v>270</v>
      </c>
      <c r="G253" s="77">
        <v>5400</v>
      </c>
    </row>
    <row r="254" spans="2:7" x14ac:dyDescent="0.35">
      <c r="B254" s="79" t="s">
        <v>294</v>
      </c>
      <c r="C254" s="79"/>
      <c r="D254" s="79"/>
      <c r="E254" s="80">
        <v>883</v>
      </c>
      <c r="F254" s="80">
        <v>35032.400000000001</v>
      </c>
      <c r="G254" s="80">
        <v>400788.5</v>
      </c>
    </row>
    <row r="255" spans="2:7" x14ac:dyDescent="0.35">
      <c r="B255" t="s">
        <v>158</v>
      </c>
      <c r="C255" t="s">
        <v>335</v>
      </c>
      <c r="D255" t="s">
        <v>134</v>
      </c>
      <c r="E255" s="77">
        <v>1</v>
      </c>
      <c r="F255" s="77">
        <v>50</v>
      </c>
      <c r="G255" s="77">
        <v>50</v>
      </c>
    </row>
    <row r="256" spans="2:7" x14ac:dyDescent="0.35">
      <c r="D256" t="s">
        <v>962</v>
      </c>
      <c r="E256" s="77">
        <v>1</v>
      </c>
      <c r="F256" s="77">
        <v>115</v>
      </c>
      <c r="G256" s="77">
        <v>115</v>
      </c>
    </row>
    <row r="257" spans="2:7" x14ac:dyDescent="0.35">
      <c r="B257" s="79" t="s">
        <v>396</v>
      </c>
      <c r="C257" s="79"/>
      <c r="D257" s="79"/>
      <c r="E257" s="80">
        <v>2</v>
      </c>
      <c r="F257" s="80">
        <v>165</v>
      </c>
      <c r="G257" s="80">
        <v>165</v>
      </c>
    </row>
    <row r="258" spans="2:7" x14ac:dyDescent="0.35">
      <c r="B258" t="s">
        <v>307</v>
      </c>
      <c r="C258" t="s">
        <v>648</v>
      </c>
      <c r="D258" t="s">
        <v>643</v>
      </c>
      <c r="E258" s="77">
        <v>4</v>
      </c>
      <c r="F258" s="77">
        <v>305</v>
      </c>
      <c r="G258" s="77">
        <v>1220</v>
      </c>
    </row>
    <row r="259" spans="2:7" x14ac:dyDescent="0.35">
      <c r="C259" t="s">
        <v>724</v>
      </c>
      <c r="D259" t="s">
        <v>643</v>
      </c>
      <c r="E259" s="77">
        <v>4</v>
      </c>
      <c r="F259" s="77">
        <v>305</v>
      </c>
      <c r="G259" s="77">
        <v>1220</v>
      </c>
    </row>
    <row r="260" spans="2:7" x14ac:dyDescent="0.35">
      <c r="C260" t="s">
        <v>799</v>
      </c>
      <c r="D260" t="s">
        <v>643</v>
      </c>
      <c r="E260" s="77">
        <v>4</v>
      </c>
      <c r="F260" s="77">
        <v>320</v>
      </c>
      <c r="G260" s="77">
        <v>1280</v>
      </c>
    </row>
    <row r="261" spans="2:7" x14ac:dyDescent="0.35">
      <c r="C261" t="s">
        <v>1013</v>
      </c>
      <c r="D261" t="s">
        <v>643</v>
      </c>
      <c r="E261" s="77">
        <v>4</v>
      </c>
      <c r="F261" s="77">
        <v>320</v>
      </c>
      <c r="G261" s="77">
        <v>1280</v>
      </c>
    </row>
    <row r="262" spans="2:7" x14ac:dyDescent="0.35">
      <c r="B262" s="79" t="s">
        <v>398</v>
      </c>
      <c r="C262" s="79"/>
      <c r="D262" s="79"/>
      <c r="E262" s="80">
        <v>16</v>
      </c>
      <c r="F262" s="80">
        <v>1250</v>
      </c>
      <c r="G262" s="80">
        <v>5000</v>
      </c>
    </row>
    <row r="263" spans="2:7" x14ac:dyDescent="0.35">
      <c r="B263" t="s">
        <v>347</v>
      </c>
      <c r="C263" t="s">
        <v>649</v>
      </c>
      <c r="D263" t="s">
        <v>489</v>
      </c>
      <c r="E263" s="77">
        <v>6</v>
      </c>
      <c r="F263" s="77">
        <v>1936</v>
      </c>
      <c r="G263" s="77">
        <v>11616</v>
      </c>
    </row>
    <row r="264" spans="2:7" x14ac:dyDescent="0.35">
      <c r="D264" t="s">
        <v>583</v>
      </c>
      <c r="E264" s="77">
        <v>4</v>
      </c>
      <c r="F264" s="77">
        <v>1936</v>
      </c>
      <c r="G264" s="77">
        <v>7744</v>
      </c>
    </row>
    <row r="265" spans="2:7" x14ac:dyDescent="0.35">
      <c r="D265" t="s">
        <v>624</v>
      </c>
      <c r="E265" s="77">
        <v>20</v>
      </c>
      <c r="F265" s="77">
        <v>270</v>
      </c>
      <c r="G265" s="77">
        <v>5400</v>
      </c>
    </row>
    <row r="266" spans="2:7" x14ac:dyDescent="0.35">
      <c r="D266" t="s">
        <v>625</v>
      </c>
      <c r="E266" s="77">
        <v>2</v>
      </c>
      <c r="F266" s="77">
        <v>270</v>
      </c>
      <c r="G266" s="77">
        <v>540</v>
      </c>
    </row>
    <row r="267" spans="2:7" x14ac:dyDescent="0.35">
      <c r="C267" t="s">
        <v>650</v>
      </c>
      <c r="D267" t="s">
        <v>489</v>
      </c>
      <c r="E267" s="77">
        <v>2</v>
      </c>
      <c r="F267" s="77">
        <v>1936</v>
      </c>
      <c r="G267" s="77">
        <v>3872</v>
      </c>
    </row>
    <row r="268" spans="2:7" x14ac:dyDescent="0.35">
      <c r="D268" t="s">
        <v>583</v>
      </c>
      <c r="E268" s="77">
        <v>8</v>
      </c>
      <c r="F268" s="77">
        <v>1936</v>
      </c>
      <c r="G268" s="77">
        <v>15488</v>
      </c>
    </row>
    <row r="269" spans="2:7" x14ac:dyDescent="0.35">
      <c r="D269" t="s">
        <v>632</v>
      </c>
      <c r="E269" s="77">
        <v>20</v>
      </c>
      <c r="F269" s="77">
        <v>283.5</v>
      </c>
      <c r="G269" s="77">
        <v>5670</v>
      </c>
    </row>
    <row r="270" spans="2:7" x14ac:dyDescent="0.35">
      <c r="C270" t="s">
        <v>651</v>
      </c>
      <c r="D270" t="s">
        <v>624</v>
      </c>
      <c r="E270" s="77">
        <v>4</v>
      </c>
      <c r="F270" s="77">
        <v>270</v>
      </c>
      <c r="G270" s="77">
        <v>1080</v>
      </c>
    </row>
    <row r="271" spans="2:7" x14ac:dyDescent="0.35">
      <c r="D271" t="s">
        <v>625</v>
      </c>
      <c r="E271" s="77">
        <v>6</v>
      </c>
      <c r="F271" s="77">
        <v>270</v>
      </c>
      <c r="G271" s="77">
        <v>1620</v>
      </c>
    </row>
    <row r="272" spans="2:7" x14ac:dyDescent="0.35">
      <c r="C272" t="s">
        <v>652</v>
      </c>
      <c r="D272" t="s">
        <v>583</v>
      </c>
      <c r="E272" s="77">
        <v>4</v>
      </c>
      <c r="F272" s="77">
        <v>1936</v>
      </c>
      <c r="G272" s="77">
        <v>7744</v>
      </c>
    </row>
    <row r="273" spans="2:7" x14ac:dyDescent="0.35">
      <c r="D273" t="s">
        <v>653</v>
      </c>
      <c r="E273" s="77">
        <v>1</v>
      </c>
      <c r="F273" s="77">
        <v>1936</v>
      </c>
      <c r="G273" s="77">
        <v>1936</v>
      </c>
    </row>
    <row r="274" spans="2:7" x14ac:dyDescent="0.35">
      <c r="D274" t="s">
        <v>683</v>
      </c>
      <c r="E274" s="77">
        <v>12</v>
      </c>
      <c r="F274" s="77">
        <v>46</v>
      </c>
      <c r="G274" s="77">
        <v>552</v>
      </c>
    </row>
    <row r="275" spans="2:7" x14ac:dyDescent="0.35">
      <c r="C275" t="s">
        <v>654</v>
      </c>
      <c r="D275" t="s">
        <v>489</v>
      </c>
      <c r="E275" s="77">
        <v>9</v>
      </c>
      <c r="F275" s="77">
        <v>1936</v>
      </c>
      <c r="G275" s="77">
        <v>17424</v>
      </c>
    </row>
    <row r="276" spans="2:7" x14ac:dyDescent="0.35">
      <c r="D276" t="s">
        <v>624</v>
      </c>
      <c r="E276" s="77">
        <v>20</v>
      </c>
      <c r="F276" s="77">
        <v>270</v>
      </c>
      <c r="G276" s="77">
        <v>5400</v>
      </c>
    </row>
    <row r="277" spans="2:7" x14ac:dyDescent="0.35">
      <c r="D277" t="s">
        <v>625</v>
      </c>
      <c r="E277" s="77">
        <v>5</v>
      </c>
      <c r="F277" s="77">
        <v>270</v>
      </c>
      <c r="G277" s="77">
        <v>1350</v>
      </c>
    </row>
    <row r="278" spans="2:7" x14ac:dyDescent="0.35">
      <c r="D278" t="s">
        <v>653</v>
      </c>
      <c r="E278" s="77">
        <v>1</v>
      </c>
      <c r="F278" s="77">
        <v>1936</v>
      </c>
      <c r="G278" s="77">
        <v>1936</v>
      </c>
    </row>
    <row r="279" spans="2:7" x14ac:dyDescent="0.35">
      <c r="D279" t="s">
        <v>655</v>
      </c>
      <c r="E279" s="77">
        <v>10</v>
      </c>
      <c r="F279" s="77">
        <v>486</v>
      </c>
      <c r="G279" s="77">
        <v>4860</v>
      </c>
    </row>
    <row r="280" spans="2:7" x14ac:dyDescent="0.35">
      <c r="C280" t="s">
        <v>676</v>
      </c>
      <c r="D280" t="s">
        <v>625</v>
      </c>
      <c r="E280" s="77">
        <v>10</v>
      </c>
      <c r="F280" s="77">
        <v>270</v>
      </c>
      <c r="G280" s="77">
        <v>2700</v>
      </c>
    </row>
    <row r="281" spans="2:7" x14ac:dyDescent="0.35">
      <c r="B281" s="79" t="s">
        <v>402</v>
      </c>
      <c r="C281" s="79"/>
      <c r="D281" s="79"/>
      <c r="E281" s="80">
        <v>144</v>
      </c>
      <c r="F281" s="80">
        <v>18193.5</v>
      </c>
      <c r="G281" s="80">
        <v>96932</v>
      </c>
    </row>
    <row r="282" spans="2:7" x14ac:dyDescent="0.35">
      <c r="B282" t="s">
        <v>362</v>
      </c>
      <c r="C282" t="s">
        <v>335</v>
      </c>
      <c r="D282" t="s">
        <v>675</v>
      </c>
      <c r="E282" s="77">
        <v>2</v>
      </c>
      <c r="F282" s="77">
        <v>740</v>
      </c>
      <c r="G282" s="77">
        <v>740</v>
      </c>
    </row>
    <row r="283" spans="2:7" x14ac:dyDescent="0.35">
      <c r="C283" t="s">
        <v>937</v>
      </c>
      <c r="D283" t="s">
        <v>675</v>
      </c>
      <c r="E283" s="77">
        <v>1</v>
      </c>
      <c r="F283" s="77">
        <v>370</v>
      </c>
      <c r="G283" s="77">
        <v>370</v>
      </c>
    </row>
    <row r="284" spans="2:7" x14ac:dyDescent="0.35">
      <c r="C284" t="s">
        <v>938</v>
      </c>
      <c r="D284" t="s">
        <v>675</v>
      </c>
      <c r="E284" s="77">
        <v>1</v>
      </c>
      <c r="F284" s="77">
        <v>370</v>
      </c>
      <c r="G284" s="77">
        <v>370</v>
      </c>
    </row>
    <row r="285" spans="2:7" x14ac:dyDescent="0.35">
      <c r="B285" s="79" t="s">
        <v>403</v>
      </c>
      <c r="C285" s="79"/>
      <c r="D285" s="79"/>
      <c r="E285" s="80">
        <v>4</v>
      </c>
      <c r="F285" s="80">
        <v>1480</v>
      </c>
      <c r="G285" s="80">
        <v>1480</v>
      </c>
    </row>
    <row r="286" spans="2:7" x14ac:dyDescent="0.35">
      <c r="B286" t="s">
        <v>429</v>
      </c>
      <c r="C286" t="s">
        <v>335</v>
      </c>
      <c r="D286" t="s">
        <v>763</v>
      </c>
      <c r="E286" s="77">
        <v>44</v>
      </c>
      <c r="F286" s="77">
        <v>107.5</v>
      </c>
      <c r="G286" s="77">
        <v>2370</v>
      </c>
    </row>
    <row r="287" spans="2:7" x14ac:dyDescent="0.35">
      <c r="D287" t="s">
        <v>862</v>
      </c>
      <c r="E287" s="77">
        <v>40</v>
      </c>
      <c r="F287" s="77">
        <v>408</v>
      </c>
      <c r="G287" s="77">
        <v>8160</v>
      </c>
    </row>
    <row r="288" spans="2:7" x14ac:dyDescent="0.35">
      <c r="D288" t="s">
        <v>1024</v>
      </c>
      <c r="E288" s="77">
        <v>32</v>
      </c>
      <c r="F288" s="77">
        <v>67.5</v>
      </c>
      <c r="G288" s="77">
        <v>2160</v>
      </c>
    </row>
    <row r="289" spans="2:7" x14ac:dyDescent="0.35">
      <c r="C289" t="s">
        <v>725</v>
      </c>
      <c r="D289" t="s">
        <v>763</v>
      </c>
      <c r="E289" s="77">
        <v>24</v>
      </c>
      <c r="F289" s="77">
        <v>55</v>
      </c>
      <c r="G289" s="77">
        <v>1320</v>
      </c>
    </row>
    <row r="290" spans="2:7" x14ac:dyDescent="0.35">
      <c r="C290" t="s">
        <v>797</v>
      </c>
      <c r="D290" t="s">
        <v>763</v>
      </c>
      <c r="E290" s="77">
        <v>20</v>
      </c>
      <c r="F290" s="77">
        <v>55</v>
      </c>
      <c r="G290" s="77">
        <v>1100</v>
      </c>
    </row>
    <row r="291" spans="2:7" x14ac:dyDescent="0.35">
      <c r="C291" t="s">
        <v>991</v>
      </c>
      <c r="D291" t="s">
        <v>862</v>
      </c>
      <c r="E291" s="77">
        <v>20</v>
      </c>
      <c r="F291" s="77">
        <v>208</v>
      </c>
      <c r="G291" s="77">
        <v>4160</v>
      </c>
    </row>
    <row r="292" spans="2:7" x14ac:dyDescent="0.35">
      <c r="B292" s="79" t="s">
        <v>450</v>
      </c>
      <c r="C292" s="79"/>
      <c r="D292" s="79"/>
      <c r="E292" s="80">
        <v>180</v>
      </c>
      <c r="F292" s="80">
        <v>901</v>
      </c>
      <c r="G292" s="80">
        <v>19270</v>
      </c>
    </row>
    <row r="293" spans="2:7" x14ac:dyDescent="0.35">
      <c r="B293" t="s">
        <v>686</v>
      </c>
      <c r="C293" t="s">
        <v>335</v>
      </c>
      <c r="D293" t="s">
        <v>64</v>
      </c>
      <c r="E293" s="77">
        <v>17</v>
      </c>
      <c r="F293" s="77">
        <v>3212</v>
      </c>
      <c r="G293" s="77">
        <v>27302</v>
      </c>
    </row>
    <row r="294" spans="2:7" x14ac:dyDescent="0.35">
      <c r="D294" t="s">
        <v>687</v>
      </c>
      <c r="E294" s="77">
        <v>2</v>
      </c>
      <c r="F294" s="77">
        <v>3476</v>
      </c>
      <c r="G294" s="77">
        <v>3476</v>
      </c>
    </row>
    <row r="295" spans="2:7" x14ac:dyDescent="0.35">
      <c r="D295" t="s">
        <v>720</v>
      </c>
      <c r="E295" s="77">
        <v>1</v>
      </c>
      <c r="F295" s="77">
        <v>310</v>
      </c>
      <c r="G295" s="77">
        <v>310</v>
      </c>
    </row>
    <row r="296" spans="2:7" x14ac:dyDescent="0.35">
      <c r="D296" t="s">
        <v>718</v>
      </c>
      <c r="E296" s="77">
        <v>2</v>
      </c>
      <c r="F296" s="77">
        <v>180</v>
      </c>
      <c r="G296" s="77">
        <v>360</v>
      </c>
    </row>
    <row r="297" spans="2:7" x14ac:dyDescent="0.35">
      <c r="D297" t="s">
        <v>729</v>
      </c>
      <c r="E297" s="77">
        <v>137</v>
      </c>
      <c r="F297" s="77">
        <v>2196</v>
      </c>
      <c r="G297" s="77">
        <v>37701</v>
      </c>
    </row>
    <row r="298" spans="2:7" x14ac:dyDescent="0.35">
      <c r="D298" t="s">
        <v>744</v>
      </c>
      <c r="E298" s="77">
        <v>36</v>
      </c>
      <c r="F298" s="77">
        <v>1290</v>
      </c>
      <c r="G298" s="77">
        <v>9288</v>
      </c>
    </row>
    <row r="299" spans="2:7" x14ac:dyDescent="0.35">
      <c r="D299" t="s">
        <v>745</v>
      </c>
      <c r="E299" s="77">
        <v>1</v>
      </c>
      <c r="F299" s="77">
        <v>250</v>
      </c>
      <c r="G299" s="77">
        <v>250</v>
      </c>
    </row>
    <row r="300" spans="2:7" x14ac:dyDescent="0.35">
      <c r="D300" t="s">
        <v>748</v>
      </c>
      <c r="E300" s="77">
        <v>2</v>
      </c>
      <c r="F300" s="77">
        <v>1793</v>
      </c>
      <c r="G300" s="77">
        <v>1793</v>
      </c>
    </row>
    <row r="301" spans="2:7" x14ac:dyDescent="0.35">
      <c r="D301" t="s">
        <v>765</v>
      </c>
      <c r="E301" s="77">
        <v>18</v>
      </c>
      <c r="F301" s="77">
        <v>4550</v>
      </c>
      <c r="G301" s="77">
        <v>11700</v>
      </c>
    </row>
    <row r="302" spans="2:7" x14ac:dyDescent="0.35">
      <c r="D302" t="s">
        <v>764</v>
      </c>
      <c r="E302" s="77">
        <v>1</v>
      </c>
      <c r="F302" s="77">
        <v>321.25</v>
      </c>
      <c r="G302" s="77">
        <v>321.25</v>
      </c>
    </row>
    <row r="303" spans="2:7" x14ac:dyDescent="0.35">
      <c r="D303" t="s">
        <v>791</v>
      </c>
      <c r="E303" s="77">
        <v>3</v>
      </c>
      <c r="F303" s="77">
        <v>388.8</v>
      </c>
      <c r="G303" s="77">
        <v>1166.4000000000001</v>
      </c>
    </row>
    <row r="304" spans="2:7" x14ac:dyDescent="0.35">
      <c r="D304" t="s">
        <v>813</v>
      </c>
      <c r="E304" s="77">
        <v>23</v>
      </c>
      <c r="F304" s="77">
        <v>5566</v>
      </c>
      <c r="G304" s="77">
        <v>42350</v>
      </c>
    </row>
    <row r="305" spans="4:7" x14ac:dyDescent="0.35">
      <c r="D305" t="s">
        <v>818</v>
      </c>
      <c r="E305" s="77">
        <v>2</v>
      </c>
      <c r="F305" s="77">
        <v>2184.6</v>
      </c>
      <c r="G305" s="77">
        <v>2184.6</v>
      </c>
    </row>
    <row r="306" spans="4:7" x14ac:dyDescent="0.35">
      <c r="D306" t="s">
        <v>842</v>
      </c>
      <c r="E306" s="77">
        <v>24</v>
      </c>
      <c r="F306" s="77">
        <v>1392</v>
      </c>
      <c r="G306" s="77">
        <v>5607</v>
      </c>
    </row>
    <row r="307" spans="4:7" x14ac:dyDescent="0.35">
      <c r="D307" t="s">
        <v>880</v>
      </c>
      <c r="E307" s="77">
        <v>10</v>
      </c>
      <c r="F307" s="77">
        <v>32.5</v>
      </c>
      <c r="G307" s="77">
        <v>325</v>
      </c>
    </row>
    <row r="308" spans="4:7" x14ac:dyDescent="0.35">
      <c r="D308" t="s">
        <v>928</v>
      </c>
      <c r="E308" s="77">
        <v>3</v>
      </c>
      <c r="F308" s="77">
        <v>256</v>
      </c>
      <c r="G308" s="77">
        <v>768</v>
      </c>
    </row>
    <row r="309" spans="4:7" x14ac:dyDescent="0.35">
      <c r="D309" t="s">
        <v>925</v>
      </c>
      <c r="E309" s="77">
        <v>20</v>
      </c>
      <c r="F309" s="77">
        <v>3586</v>
      </c>
      <c r="G309" s="77">
        <v>36190</v>
      </c>
    </row>
    <row r="310" spans="4:7" x14ac:dyDescent="0.35">
      <c r="D310" t="s">
        <v>955</v>
      </c>
      <c r="E310" s="77">
        <v>16</v>
      </c>
      <c r="F310" s="77">
        <v>96</v>
      </c>
      <c r="G310" s="77">
        <v>1536</v>
      </c>
    </row>
    <row r="311" spans="4:7" x14ac:dyDescent="0.35">
      <c r="D311" t="s">
        <v>956</v>
      </c>
      <c r="E311" s="77">
        <v>2</v>
      </c>
      <c r="F311" s="77">
        <v>160</v>
      </c>
      <c r="G311" s="77">
        <v>160</v>
      </c>
    </row>
    <row r="312" spans="4:7" x14ac:dyDescent="0.35">
      <c r="D312" t="s">
        <v>957</v>
      </c>
      <c r="E312" s="77">
        <v>12</v>
      </c>
      <c r="F312" s="77">
        <v>40</v>
      </c>
      <c r="G312" s="77">
        <v>480</v>
      </c>
    </row>
    <row r="313" spans="4:7" x14ac:dyDescent="0.35">
      <c r="D313" t="s">
        <v>958</v>
      </c>
      <c r="E313" s="77">
        <v>14</v>
      </c>
      <c r="F313" s="77">
        <v>575</v>
      </c>
      <c r="G313" s="77">
        <v>1610</v>
      </c>
    </row>
    <row r="314" spans="4:7" x14ac:dyDescent="0.35">
      <c r="D314" t="s">
        <v>959</v>
      </c>
      <c r="E314" s="77">
        <v>39</v>
      </c>
      <c r="F314" s="77">
        <v>1701.8000000000002</v>
      </c>
      <c r="G314" s="77">
        <v>21888.9</v>
      </c>
    </row>
    <row r="315" spans="4:7" x14ac:dyDescent="0.35">
      <c r="D315" t="s">
        <v>981</v>
      </c>
      <c r="E315" s="77">
        <v>8</v>
      </c>
      <c r="F315" s="77">
        <v>1090</v>
      </c>
      <c r="G315" s="77">
        <v>2910</v>
      </c>
    </row>
    <row r="316" spans="4:7" x14ac:dyDescent="0.35">
      <c r="D316" t="s">
        <v>976</v>
      </c>
      <c r="E316" s="77">
        <v>1</v>
      </c>
      <c r="F316" s="77">
        <v>1822.5</v>
      </c>
      <c r="G316" s="77">
        <v>1822.5</v>
      </c>
    </row>
    <row r="317" spans="4:7" x14ac:dyDescent="0.35">
      <c r="D317" t="s">
        <v>977</v>
      </c>
      <c r="E317" s="77">
        <v>1</v>
      </c>
      <c r="F317" s="77">
        <v>240</v>
      </c>
      <c r="G317" s="77">
        <v>240</v>
      </c>
    </row>
    <row r="318" spans="4:7" x14ac:dyDescent="0.35">
      <c r="D318" t="s">
        <v>979</v>
      </c>
      <c r="E318" s="77">
        <v>15</v>
      </c>
      <c r="F318" s="77">
        <v>3366</v>
      </c>
      <c r="G318" s="77">
        <v>24860</v>
      </c>
    </row>
    <row r="319" spans="4:7" x14ac:dyDescent="0.35">
      <c r="D319" t="s">
        <v>1022</v>
      </c>
      <c r="E319" s="77">
        <v>32</v>
      </c>
      <c r="F319" s="77">
        <v>6424</v>
      </c>
      <c r="G319" s="77">
        <v>51392</v>
      </c>
    </row>
    <row r="320" spans="4:7" x14ac:dyDescent="0.35">
      <c r="D320" t="s">
        <v>1023</v>
      </c>
      <c r="E320" s="77">
        <v>4</v>
      </c>
      <c r="F320" s="77">
        <v>330</v>
      </c>
      <c r="G320" s="77">
        <v>1320</v>
      </c>
    </row>
    <row r="321" spans="3:7" x14ac:dyDescent="0.35">
      <c r="D321" t="s">
        <v>1049</v>
      </c>
      <c r="E321" s="77">
        <v>1</v>
      </c>
      <c r="F321" s="77">
        <v>30</v>
      </c>
      <c r="G321" s="77">
        <v>30</v>
      </c>
    </row>
    <row r="322" spans="3:7" x14ac:dyDescent="0.35">
      <c r="D322" t="s">
        <v>1050</v>
      </c>
      <c r="E322" s="77">
        <v>1</v>
      </c>
      <c r="F322" s="77">
        <v>195</v>
      </c>
      <c r="G322" s="77">
        <v>195</v>
      </c>
    </row>
    <row r="323" spans="3:7" x14ac:dyDescent="0.35">
      <c r="D323" t="s">
        <v>1118</v>
      </c>
      <c r="E323" s="77">
        <v>30</v>
      </c>
      <c r="F323" s="77">
        <v>213</v>
      </c>
      <c r="G323" s="77">
        <v>6390</v>
      </c>
    </row>
    <row r="324" spans="3:7" x14ac:dyDescent="0.35">
      <c r="D324" t="s">
        <v>1099</v>
      </c>
      <c r="E324" s="77">
        <v>15</v>
      </c>
      <c r="F324" s="77">
        <v>206</v>
      </c>
      <c r="G324" s="77">
        <v>3090</v>
      </c>
    </row>
    <row r="325" spans="3:7" x14ac:dyDescent="0.35">
      <c r="C325" t="s">
        <v>716</v>
      </c>
      <c r="D325" t="s">
        <v>687</v>
      </c>
      <c r="E325" s="77">
        <v>1</v>
      </c>
      <c r="F325" s="77">
        <v>1804</v>
      </c>
      <c r="G325" s="77">
        <v>1804</v>
      </c>
    </row>
    <row r="326" spans="3:7" x14ac:dyDescent="0.35">
      <c r="C326" t="s">
        <v>717</v>
      </c>
      <c r="D326" t="s">
        <v>687</v>
      </c>
      <c r="E326" s="77">
        <v>1</v>
      </c>
      <c r="F326" s="77">
        <v>1859</v>
      </c>
      <c r="G326" s="77">
        <v>1859</v>
      </c>
    </row>
    <row r="327" spans="3:7" x14ac:dyDescent="0.35">
      <c r="D327" t="s">
        <v>719</v>
      </c>
      <c r="E327" s="77">
        <v>1</v>
      </c>
      <c r="F327" s="77">
        <v>160</v>
      </c>
      <c r="G327" s="77">
        <v>160</v>
      </c>
    </row>
    <row r="328" spans="3:7" x14ac:dyDescent="0.35">
      <c r="D328" t="s">
        <v>720</v>
      </c>
      <c r="E328" s="77">
        <v>1</v>
      </c>
      <c r="F328" s="77">
        <v>310</v>
      </c>
      <c r="G328" s="77">
        <v>310</v>
      </c>
    </row>
    <row r="329" spans="3:7" x14ac:dyDescent="0.35">
      <c r="D329" t="s">
        <v>718</v>
      </c>
      <c r="E329" s="77">
        <v>2</v>
      </c>
      <c r="F329" s="77">
        <v>185</v>
      </c>
      <c r="G329" s="77">
        <v>370</v>
      </c>
    </row>
    <row r="330" spans="3:7" x14ac:dyDescent="0.35">
      <c r="C330" t="s">
        <v>727</v>
      </c>
      <c r="D330" t="s">
        <v>729</v>
      </c>
      <c r="E330" s="77">
        <v>20</v>
      </c>
      <c r="F330" s="77">
        <v>273</v>
      </c>
      <c r="G330" s="77">
        <v>5460</v>
      </c>
    </row>
    <row r="331" spans="3:7" x14ac:dyDescent="0.35">
      <c r="D331" t="s">
        <v>728</v>
      </c>
      <c r="E331" s="77">
        <v>10</v>
      </c>
      <c r="F331" s="77">
        <v>546</v>
      </c>
      <c r="G331" s="77">
        <v>5460</v>
      </c>
    </row>
    <row r="332" spans="3:7" x14ac:dyDescent="0.35">
      <c r="C332" t="s">
        <v>788</v>
      </c>
      <c r="D332" t="s">
        <v>787</v>
      </c>
      <c r="E332" s="77">
        <v>2</v>
      </c>
      <c r="F332" s="77">
        <v>69.5</v>
      </c>
      <c r="G332" s="77">
        <v>139</v>
      </c>
    </row>
    <row r="333" spans="3:7" x14ac:dyDescent="0.35">
      <c r="C333" t="s">
        <v>798</v>
      </c>
      <c r="D333" t="s">
        <v>791</v>
      </c>
      <c r="E333" s="77">
        <v>5</v>
      </c>
      <c r="F333" s="77">
        <v>491.4</v>
      </c>
      <c r="G333" s="77">
        <v>2457</v>
      </c>
    </row>
    <row r="334" spans="3:7" x14ac:dyDescent="0.35">
      <c r="C334" t="s">
        <v>796</v>
      </c>
      <c r="D334" t="s">
        <v>729</v>
      </c>
      <c r="E334" s="77">
        <v>10</v>
      </c>
      <c r="F334" s="77">
        <v>273</v>
      </c>
      <c r="G334" s="77">
        <v>2730</v>
      </c>
    </row>
    <row r="335" spans="3:7" x14ac:dyDescent="0.35">
      <c r="D335" t="s">
        <v>744</v>
      </c>
      <c r="E335" s="77">
        <v>2</v>
      </c>
      <c r="F335" s="77">
        <v>258</v>
      </c>
      <c r="G335" s="77">
        <v>516</v>
      </c>
    </row>
    <row r="336" spans="3:7" x14ac:dyDescent="0.35">
      <c r="D336" t="s">
        <v>791</v>
      </c>
      <c r="E336" s="77">
        <v>16</v>
      </c>
      <c r="F336" s="77">
        <v>491.4</v>
      </c>
      <c r="G336" s="77">
        <v>7862.4</v>
      </c>
    </row>
    <row r="337" spans="3:7" x14ac:dyDescent="0.35">
      <c r="C337" t="s">
        <v>812</v>
      </c>
      <c r="D337" t="s">
        <v>813</v>
      </c>
      <c r="E337" s="77">
        <v>20</v>
      </c>
      <c r="F337" s="77">
        <v>1870</v>
      </c>
      <c r="G337" s="77">
        <v>37400</v>
      </c>
    </row>
    <row r="338" spans="3:7" x14ac:dyDescent="0.35">
      <c r="D338" t="s">
        <v>814</v>
      </c>
      <c r="E338" s="77">
        <v>15</v>
      </c>
      <c r="F338" s="77">
        <v>1892</v>
      </c>
      <c r="G338" s="77">
        <v>28380</v>
      </c>
    </row>
    <row r="339" spans="3:7" x14ac:dyDescent="0.35">
      <c r="C339" t="s">
        <v>890</v>
      </c>
      <c r="D339" t="s">
        <v>728</v>
      </c>
      <c r="E339" s="77">
        <v>16</v>
      </c>
      <c r="F339" s="77">
        <v>552</v>
      </c>
      <c r="G339" s="77">
        <v>8832</v>
      </c>
    </row>
    <row r="340" spans="3:7" x14ac:dyDescent="0.35">
      <c r="C340" t="s">
        <v>889</v>
      </c>
      <c r="D340" t="s">
        <v>687</v>
      </c>
      <c r="E340" s="77">
        <v>1</v>
      </c>
      <c r="F340" s="77">
        <v>1848</v>
      </c>
      <c r="G340" s="77">
        <v>1848</v>
      </c>
    </row>
    <row r="341" spans="3:7" x14ac:dyDescent="0.35">
      <c r="D341" t="s">
        <v>841</v>
      </c>
      <c r="E341" s="77">
        <v>2</v>
      </c>
      <c r="F341" s="77">
        <v>35</v>
      </c>
      <c r="G341" s="77">
        <v>70</v>
      </c>
    </row>
    <row r="342" spans="3:7" x14ac:dyDescent="0.35">
      <c r="D342" t="s">
        <v>843</v>
      </c>
      <c r="E342" s="77">
        <v>1</v>
      </c>
      <c r="F342" s="77">
        <v>330</v>
      </c>
      <c r="G342" s="77">
        <v>330</v>
      </c>
    </row>
    <row r="343" spans="3:7" x14ac:dyDescent="0.35">
      <c r="D343" t="s">
        <v>842</v>
      </c>
      <c r="E343" s="77">
        <v>1</v>
      </c>
      <c r="F343" s="77">
        <v>248</v>
      </c>
      <c r="G343" s="77">
        <v>248</v>
      </c>
    </row>
    <row r="344" spans="3:7" x14ac:dyDescent="0.35">
      <c r="C344" t="s">
        <v>891</v>
      </c>
      <c r="D344" t="s">
        <v>765</v>
      </c>
      <c r="E344" s="77">
        <v>1</v>
      </c>
      <c r="F344" s="77">
        <v>650</v>
      </c>
      <c r="G344" s="77">
        <v>650</v>
      </c>
    </row>
    <row r="345" spans="3:7" x14ac:dyDescent="0.35">
      <c r="D345" t="s">
        <v>856</v>
      </c>
      <c r="E345" s="77">
        <v>1</v>
      </c>
      <c r="F345" s="77">
        <v>120</v>
      </c>
      <c r="G345" s="77">
        <v>120</v>
      </c>
    </row>
    <row r="346" spans="3:7" x14ac:dyDescent="0.35">
      <c r="D346" t="s">
        <v>869</v>
      </c>
      <c r="E346" s="77">
        <v>1</v>
      </c>
      <c r="F346" s="77">
        <v>115</v>
      </c>
      <c r="G346" s="77">
        <v>115</v>
      </c>
    </row>
    <row r="347" spans="3:7" x14ac:dyDescent="0.35">
      <c r="C347" t="s">
        <v>916</v>
      </c>
      <c r="D347" t="s">
        <v>813</v>
      </c>
      <c r="E347" s="77">
        <v>20</v>
      </c>
      <c r="F347" s="77">
        <v>1848</v>
      </c>
      <c r="G347" s="77">
        <v>36960</v>
      </c>
    </row>
    <row r="348" spans="3:7" x14ac:dyDescent="0.35">
      <c r="C348" t="s">
        <v>918</v>
      </c>
      <c r="D348" t="s">
        <v>765</v>
      </c>
      <c r="E348" s="77">
        <v>4</v>
      </c>
      <c r="F348" s="77">
        <v>650</v>
      </c>
      <c r="G348" s="77">
        <v>2600</v>
      </c>
    </row>
    <row r="349" spans="3:7" x14ac:dyDescent="0.35">
      <c r="D349" t="s">
        <v>880</v>
      </c>
      <c r="E349" s="77">
        <v>40</v>
      </c>
      <c r="F349" s="77">
        <v>32.5</v>
      </c>
      <c r="G349" s="77">
        <v>1300</v>
      </c>
    </row>
    <row r="350" spans="3:7" x14ac:dyDescent="0.35">
      <c r="C350" t="s">
        <v>919</v>
      </c>
      <c r="D350" t="s">
        <v>729</v>
      </c>
      <c r="E350" s="77">
        <v>20</v>
      </c>
      <c r="F350" s="77">
        <v>276</v>
      </c>
      <c r="G350" s="77">
        <v>5520</v>
      </c>
    </row>
    <row r="351" spans="3:7" x14ac:dyDescent="0.35">
      <c r="C351" t="s">
        <v>924</v>
      </c>
      <c r="D351" t="s">
        <v>925</v>
      </c>
      <c r="E351" s="77">
        <v>15</v>
      </c>
      <c r="F351" s="77">
        <v>1848</v>
      </c>
      <c r="G351" s="77">
        <v>27720</v>
      </c>
    </row>
    <row r="352" spans="3:7" x14ac:dyDescent="0.35">
      <c r="C352" t="s">
        <v>923</v>
      </c>
      <c r="D352" t="s">
        <v>729</v>
      </c>
      <c r="E352" s="77">
        <v>20</v>
      </c>
      <c r="F352" s="77">
        <v>276</v>
      </c>
      <c r="G352" s="77">
        <v>5520</v>
      </c>
    </row>
    <row r="353" spans="1:7" x14ac:dyDescent="0.35">
      <c r="D353" t="s">
        <v>981</v>
      </c>
      <c r="E353" s="77">
        <v>3</v>
      </c>
      <c r="F353" s="77">
        <v>370</v>
      </c>
      <c r="G353" s="77">
        <v>1110</v>
      </c>
    </row>
    <row r="354" spans="1:7" x14ac:dyDescent="0.35">
      <c r="C354" t="s">
        <v>926</v>
      </c>
      <c r="D354" t="s">
        <v>813</v>
      </c>
      <c r="E354" s="77">
        <v>20</v>
      </c>
      <c r="F354" s="77">
        <v>1848</v>
      </c>
      <c r="G354" s="77">
        <v>36960</v>
      </c>
    </row>
    <row r="355" spans="1:7" x14ac:dyDescent="0.35">
      <c r="C355" t="s">
        <v>927</v>
      </c>
      <c r="D355" t="s">
        <v>928</v>
      </c>
      <c r="E355" s="77">
        <v>1</v>
      </c>
      <c r="F355" s="77">
        <v>258</v>
      </c>
      <c r="G355" s="77">
        <v>258</v>
      </c>
    </row>
    <row r="356" spans="1:7" x14ac:dyDescent="0.35">
      <c r="C356" t="s">
        <v>929</v>
      </c>
      <c r="D356" t="s">
        <v>729</v>
      </c>
      <c r="E356" s="77">
        <v>20</v>
      </c>
      <c r="F356" s="77">
        <v>273</v>
      </c>
      <c r="G356" s="77">
        <v>5460</v>
      </c>
    </row>
    <row r="357" spans="1:7" x14ac:dyDescent="0.35">
      <c r="C357" t="s">
        <v>1123</v>
      </c>
      <c r="D357" t="s">
        <v>979</v>
      </c>
      <c r="E357" s="77">
        <v>20</v>
      </c>
      <c r="F357" s="77">
        <v>1606</v>
      </c>
      <c r="G357" s="77">
        <v>32120</v>
      </c>
    </row>
    <row r="358" spans="1:7" x14ac:dyDescent="0.35">
      <c r="C358" t="s">
        <v>1124</v>
      </c>
      <c r="D358" t="s">
        <v>880</v>
      </c>
      <c r="E358" s="77">
        <v>30</v>
      </c>
      <c r="F358" s="77">
        <v>32.5</v>
      </c>
      <c r="G358" s="77">
        <v>975</v>
      </c>
    </row>
    <row r="359" spans="1:7" x14ac:dyDescent="0.35">
      <c r="D359" t="s">
        <v>1118</v>
      </c>
      <c r="E359" s="77">
        <v>18</v>
      </c>
      <c r="F359" s="77">
        <v>213</v>
      </c>
      <c r="G359" s="77">
        <v>3834</v>
      </c>
    </row>
    <row r="360" spans="1:7" x14ac:dyDescent="0.35">
      <c r="D360" t="s">
        <v>1099</v>
      </c>
      <c r="E360" s="77">
        <v>10</v>
      </c>
      <c r="F360" s="77">
        <v>206</v>
      </c>
      <c r="G360" s="77">
        <v>2060</v>
      </c>
    </row>
    <row r="361" spans="1:7" x14ac:dyDescent="0.35">
      <c r="C361" t="s">
        <v>1125</v>
      </c>
      <c r="D361" t="s">
        <v>959</v>
      </c>
      <c r="E361" s="77">
        <v>16</v>
      </c>
      <c r="F361" s="77">
        <v>383.4</v>
      </c>
      <c r="G361" s="77">
        <v>6134.4</v>
      </c>
    </row>
    <row r="362" spans="1:7" x14ac:dyDescent="0.35">
      <c r="D362" t="s">
        <v>1118</v>
      </c>
      <c r="E362" s="77">
        <v>16</v>
      </c>
      <c r="F362" s="77">
        <v>213</v>
      </c>
      <c r="G362" s="77">
        <v>3408</v>
      </c>
    </row>
    <row r="363" spans="1:7" x14ac:dyDescent="0.35">
      <c r="C363" t="s">
        <v>1126</v>
      </c>
      <c r="D363" t="s">
        <v>1049</v>
      </c>
      <c r="E363" s="77">
        <v>4</v>
      </c>
      <c r="F363" s="77">
        <v>30</v>
      </c>
      <c r="G363" s="77">
        <v>120</v>
      </c>
    </row>
    <row r="364" spans="1:7" x14ac:dyDescent="0.35">
      <c r="D364" t="s">
        <v>1127</v>
      </c>
      <c r="E364" s="77">
        <v>1</v>
      </c>
      <c r="F364" s="77">
        <v>225</v>
      </c>
      <c r="G364" s="77">
        <v>225</v>
      </c>
    </row>
    <row r="365" spans="1:7" x14ac:dyDescent="0.35">
      <c r="B365" s="79" t="s">
        <v>694</v>
      </c>
      <c r="C365" s="79"/>
      <c r="D365" s="79"/>
      <c r="E365" s="80">
        <v>901</v>
      </c>
      <c r="F365" s="80">
        <v>72442.149999999994</v>
      </c>
      <c r="G365" s="80">
        <v>578421.45000000007</v>
      </c>
    </row>
    <row r="366" spans="1:7" x14ac:dyDescent="0.35">
      <c r="A366" s="132" t="s">
        <v>670</v>
      </c>
      <c r="B366" s="132"/>
      <c r="C366" s="132"/>
      <c r="D366" s="132"/>
      <c r="E366" s="133">
        <v>2130</v>
      </c>
      <c r="F366" s="133">
        <v>129464.04999999999</v>
      </c>
      <c r="G366" s="133">
        <v>1102056.95</v>
      </c>
    </row>
    <row r="367" spans="1:7" x14ac:dyDescent="0.35">
      <c r="A367" s="76" t="s">
        <v>181</v>
      </c>
      <c r="B367" s="76"/>
      <c r="C367" s="76"/>
      <c r="D367" s="76"/>
      <c r="E367" s="78">
        <v>3845</v>
      </c>
      <c r="F367" s="78">
        <v>243823.23999999993</v>
      </c>
      <c r="G367" s="78">
        <v>1862340.15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15"/>
  <sheetViews>
    <sheetView topLeftCell="C118" zoomScaleNormal="100" workbookViewId="0">
      <selection activeCell="O139" sqref="O139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2</v>
      </c>
      <c r="N5" s="50">
        <v>2</v>
      </c>
      <c r="O5" s="50">
        <v>0</v>
      </c>
    </row>
    <row r="6" spans="1:15" x14ac:dyDescent="0.35">
      <c r="B6" t="s">
        <v>180</v>
      </c>
      <c r="C6" s="50">
        <v>36</v>
      </c>
      <c r="D6" s="50">
        <v>35</v>
      </c>
      <c r="E6" s="50">
        <v>1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220</v>
      </c>
      <c r="N7" s="50">
        <v>220</v>
      </c>
      <c r="O7" s="50">
        <v>0</v>
      </c>
    </row>
    <row r="8" spans="1:15" x14ac:dyDescent="0.35">
      <c r="B8" t="s">
        <v>29</v>
      </c>
      <c r="C8" s="50">
        <v>10</v>
      </c>
      <c r="D8" s="50">
        <v>10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64</v>
      </c>
      <c r="C9" s="50">
        <v>10</v>
      </c>
      <c r="D9" s="50">
        <v>10</v>
      </c>
      <c r="E9" s="50">
        <v>0</v>
      </c>
      <c r="F9" s="61"/>
      <c r="G9" s="61"/>
      <c r="H9" s="61"/>
      <c r="L9" t="s">
        <v>180</v>
      </c>
      <c r="M9" s="50">
        <v>61</v>
      </c>
      <c r="N9" s="50">
        <v>60</v>
      </c>
      <c r="O9" s="50">
        <v>1</v>
      </c>
    </row>
    <row r="10" spans="1:15" x14ac:dyDescent="0.35">
      <c r="B10" t="s">
        <v>28</v>
      </c>
      <c r="C10" s="50">
        <v>40</v>
      </c>
      <c r="D10" s="50">
        <v>40</v>
      </c>
      <c r="E10" s="50">
        <v>0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194</v>
      </c>
      <c r="C11" s="50">
        <v>5</v>
      </c>
      <c r="D11" s="50">
        <v>5</v>
      </c>
      <c r="E11" s="50">
        <v>0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229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318</v>
      </c>
      <c r="C13" s="50">
        <v>20</v>
      </c>
      <c r="D13" s="50">
        <v>20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313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314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B16" t="s">
        <v>334</v>
      </c>
      <c r="C16" s="50">
        <v>2</v>
      </c>
      <c r="D16" s="50">
        <v>2</v>
      </c>
      <c r="E16" s="50">
        <v>0</v>
      </c>
      <c r="F16" s="61"/>
      <c r="G16" s="61"/>
      <c r="H16" s="61"/>
      <c r="L16" t="s">
        <v>29</v>
      </c>
      <c r="M16" s="50">
        <v>210</v>
      </c>
      <c r="N16" s="50">
        <v>210</v>
      </c>
      <c r="O16" s="50">
        <v>0</v>
      </c>
    </row>
    <row r="17" spans="1:15" x14ac:dyDescent="0.35">
      <c r="B17" t="s">
        <v>405</v>
      </c>
      <c r="C17" s="50">
        <v>8</v>
      </c>
      <c r="D17" s="50">
        <v>8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643</v>
      </c>
      <c r="C18" s="50">
        <v>8</v>
      </c>
      <c r="D18" s="50">
        <v>8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687</v>
      </c>
      <c r="C19" s="50">
        <v>1</v>
      </c>
      <c r="D19" s="50">
        <v>1</v>
      </c>
      <c r="E19" s="50">
        <v>0</v>
      </c>
      <c r="F19" s="61"/>
      <c r="G19" s="61"/>
      <c r="H19" s="61"/>
      <c r="L19" t="s">
        <v>64</v>
      </c>
      <c r="M19" s="50">
        <v>147</v>
      </c>
      <c r="N19" s="50">
        <v>139</v>
      </c>
      <c r="O19" s="50">
        <v>8</v>
      </c>
    </row>
    <row r="20" spans="1:15" x14ac:dyDescent="0.35">
      <c r="B20" t="s">
        <v>719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720</v>
      </c>
      <c r="C21" s="50">
        <v>2</v>
      </c>
      <c r="D21" s="50">
        <v>2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B22" t="s">
        <v>718</v>
      </c>
      <c r="C22" s="50">
        <v>4</v>
      </c>
      <c r="D22" s="50">
        <v>4</v>
      </c>
      <c r="E22" s="50">
        <v>0</v>
      </c>
      <c r="F22" s="61"/>
      <c r="G22" s="61"/>
      <c r="H22" s="61"/>
      <c r="L22" t="s">
        <v>28</v>
      </c>
      <c r="M22" s="50">
        <v>582</v>
      </c>
      <c r="N22" s="50">
        <v>561</v>
      </c>
      <c r="O22" s="50">
        <v>21</v>
      </c>
    </row>
    <row r="23" spans="1:15" x14ac:dyDescent="0.35">
      <c r="B23" t="s">
        <v>729</v>
      </c>
      <c r="C23" s="50">
        <v>44</v>
      </c>
      <c r="D23" s="50">
        <v>44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728</v>
      </c>
      <c r="C24" s="50">
        <v>10</v>
      </c>
      <c r="D24" s="50">
        <v>10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19</v>
      </c>
      <c r="O24" s="50">
        <v>0</v>
      </c>
    </row>
    <row r="25" spans="1:15" x14ac:dyDescent="0.35">
      <c r="B25" t="s">
        <v>744</v>
      </c>
      <c r="C25" s="50">
        <v>19</v>
      </c>
      <c r="D25" s="50">
        <v>19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745</v>
      </c>
      <c r="C26" s="50">
        <v>1</v>
      </c>
      <c r="D26" s="50">
        <v>1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748</v>
      </c>
      <c r="C27" s="50">
        <v>1</v>
      </c>
      <c r="D27" s="50">
        <v>1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763</v>
      </c>
      <c r="C28" s="50">
        <v>24</v>
      </c>
      <c r="D28" s="50">
        <v>24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B29" t="s">
        <v>765</v>
      </c>
      <c r="C29" s="50">
        <v>1</v>
      </c>
      <c r="D29" s="50">
        <v>1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A30" s="51" t="s">
        <v>186</v>
      </c>
      <c r="B30" s="51"/>
      <c r="C30" s="52">
        <v>274</v>
      </c>
      <c r="D30" s="52">
        <v>273</v>
      </c>
      <c r="E30" s="52">
        <v>1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A31">
        <v>6</v>
      </c>
      <c r="B31" t="s">
        <v>19</v>
      </c>
      <c r="C31" s="50">
        <v>12</v>
      </c>
      <c r="D31" s="50">
        <v>12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177</v>
      </c>
      <c r="C32" s="50">
        <v>16</v>
      </c>
      <c r="D32" s="50">
        <v>16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B33" t="s">
        <v>17</v>
      </c>
      <c r="C33" s="50">
        <v>2</v>
      </c>
      <c r="D33" s="50">
        <v>2</v>
      </c>
      <c r="E33" s="50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B34" t="s">
        <v>15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28</v>
      </c>
      <c r="C35" s="50">
        <v>40</v>
      </c>
      <c r="D35" s="50">
        <v>40</v>
      </c>
      <c r="E35" s="50">
        <v>0</v>
      </c>
      <c r="F35" s="61"/>
      <c r="G35" s="61"/>
      <c r="H35" s="61"/>
      <c r="L35" t="s">
        <v>233</v>
      </c>
      <c r="M35" s="50">
        <v>17</v>
      </c>
      <c r="N35" s="50">
        <v>17</v>
      </c>
      <c r="O35" s="50">
        <v>0</v>
      </c>
    </row>
    <row r="36" spans="1:15" x14ac:dyDescent="0.35">
      <c r="B36" t="s">
        <v>21</v>
      </c>
      <c r="C36" s="50">
        <v>1</v>
      </c>
      <c r="D36" s="50">
        <v>1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675</v>
      </c>
      <c r="C37" s="50">
        <v>2</v>
      </c>
      <c r="D37" s="50">
        <v>2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729</v>
      </c>
      <c r="C38" s="50">
        <v>60</v>
      </c>
      <c r="D38" s="50">
        <v>60</v>
      </c>
      <c r="E38" s="50">
        <v>0</v>
      </c>
      <c r="F38" s="61"/>
      <c r="G38" s="61"/>
      <c r="H38" s="61"/>
      <c r="L38" t="s">
        <v>245</v>
      </c>
      <c r="M38" s="50">
        <v>52</v>
      </c>
      <c r="N38" s="50">
        <v>52</v>
      </c>
      <c r="O38" s="50">
        <v>0</v>
      </c>
    </row>
    <row r="39" spans="1:15" x14ac:dyDescent="0.35">
      <c r="B39" t="s">
        <v>813</v>
      </c>
      <c r="C39" s="50">
        <v>20</v>
      </c>
      <c r="D39" s="50">
        <v>20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816</v>
      </c>
      <c r="C40" s="50">
        <v>10</v>
      </c>
      <c r="D40" s="50">
        <v>10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B41" t="s">
        <v>900</v>
      </c>
      <c r="C41" s="50">
        <v>20</v>
      </c>
      <c r="D41" s="50">
        <v>20</v>
      </c>
      <c r="E41" s="50">
        <v>0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B42" t="s">
        <v>928</v>
      </c>
      <c r="C42" s="50">
        <v>1</v>
      </c>
      <c r="D42" s="50">
        <v>1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20</v>
      </c>
      <c r="O42" s="50">
        <v>0</v>
      </c>
    </row>
    <row r="43" spans="1:15" x14ac:dyDescent="0.35">
      <c r="B43" t="s">
        <v>981</v>
      </c>
      <c r="C43" s="50">
        <v>3</v>
      </c>
      <c r="D43" s="50">
        <v>3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2</v>
      </c>
      <c r="O43" s="50">
        <v>0</v>
      </c>
    </row>
    <row r="44" spans="1:15" x14ac:dyDescent="0.35">
      <c r="A44" s="51" t="s">
        <v>182</v>
      </c>
      <c r="B44" s="51"/>
      <c r="C44" s="52">
        <v>188</v>
      </c>
      <c r="D44" s="52">
        <v>188</v>
      </c>
      <c r="E44" s="52">
        <v>0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A45">
        <v>7</v>
      </c>
      <c r="B45" t="s">
        <v>19</v>
      </c>
      <c r="C45" s="50">
        <v>20</v>
      </c>
      <c r="D45" s="50">
        <v>20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B46" t="s">
        <v>176</v>
      </c>
      <c r="C46" s="50">
        <v>20</v>
      </c>
      <c r="D46" s="50">
        <v>20</v>
      </c>
      <c r="E46" s="50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B47" t="s">
        <v>16</v>
      </c>
      <c r="C47" s="50">
        <v>10</v>
      </c>
      <c r="D47" s="50">
        <v>10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31</v>
      </c>
      <c r="C48" s="50">
        <v>2</v>
      </c>
      <c r="D48" s="50">
        <v>2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2:15" x14ac:dyDescent="0.35">
      <c r="B49" t="s">
        <v>29</v>
      </c>
      <c r="C49" s="50">
        <v>12</v>
      </c>
      <c r="D49" s="50">
        <v>12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2:15" x14ac:dyDescent="0.35">
      <c r="B50" t="s">
        <v>15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2:15" x14ac:dyDescent="0.35">
      <c r="B51" t="s">
        <v>14</v>
      </c>
      <c r="C51" s="50">
        <v>2</v>
      </c>
      <c r="D51" s="50">
        <v>2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2:15" x14ac:dyDescent="0.35">
      <c r="B52" t="s">
        <v>28</v>
      </c>
      <c r="C52" s="50">
        <v>80</v>
      </c>
      <c r="D52" s="50">
        <v>80</v>
      </c>
      <c r="E52" s="50">
        <v>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2:15" x14ac:dyDescent="0.35">
      <c r="B53" t="s">
        <v>37</v>
      </c>
      <c r="C53" s="50">
        <v>1</v>
      </c>
      <c r="D53" s="50">
        <v>1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2:15" x14ac:dyDescent="0.35">
      <c r="B54" t="s">
        <v>33</v>
      </c>
      <c r="C54" s="50">
        <v>1</v>
      </c>
      <c r="D54" s="50">
        <v>1</v>
      </c>
      <c r="E54" s="50">
        <v>0</v>
      </c>
      <c r="F54" s="61"/>
      <c r="G54" s="61"/>
      <c r="H54" s="61"/>
      <c r="L54" t="s">
        <v>405</v>
      </c>
      <c r="M54" s="50">
        <v>89</v>
      </c>
      <c r="N54" s="50">
        <v>89</v>
      </c>
      <c r="O54" s="50">
        <v>0</v>
      </c>
    </row>
    <row r="55" spans="2:15" x14ac:dyDescent="0.35">
      <c r="B55" t="s">
        <v>614</v>
      </c>
      <c r="C55" s="50">
        <v>20</v>
      </c>
      <c r="D55" s="50">
        <v>20</v>
      </c>
      <c r="E55" s="50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2:15" x14ac:dyDescent="0.35">
      <c r="B56" t="s">
        <v>765</v>
      </c>
      <c r="C56" s="50">
        <v>4</v>
      </c>
      <c r="D56" s="50">
        <v>4</v>
      </c>
      <c r="E56" s="50">
        <v>0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2:15" x14ac:dyDescent="0.35">
      <c r="B57" t="s">
        <v>813</v>
      </c>
      <c r="C57" s="50">
        <v>15</v>
      </c>
      <c r="D57" s="50">
        <v>15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2:15" x14ac:dyDescent="0.35">
      <c r="B58" t="s">
        <v>842</v>
      </c>
      <c r="C58" s="50">
        <v>6</v>
      </c>
      <c r="D58" s="50">
        <v>6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2:15" x14ac:dyDescent="0.35">
      <c r="B59" t="s">
        <v>862</v>
      </c>
      <c r="C59" s="50">
        <v>20</v>
      </c>
      <c r="D59" s="50">
        <v>20</v>
      </c>
      <c r="E59" s="50">
        <v>0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2:15" x14ac:dyDescent="0.35">
      <c r="B60" t="s">
        <v>925</v>
      </c>
      <c r="C60" s="50">
        <v>15</v>
      </c>
      <c r="D60" s="50">
        <v>15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2:15" x14ac:dyDescent="0.35">
      <c r="B61" t="s">
        <v>955</v>
      </c>
      <c r="C61" s="50">
        <v>16</v>
      </c>
      <c r="D61" s="50">
        <v>16</v>
      </c>
      <c r="E61" s="50">
        <v>0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2:15" x14ac:dyDescent="0.35">
      <c r="B62" t="s">
        <v>962</v>
      </c>
      <c r="C62" s="50">
        <v>1</v>
      </c>
      <c r="D62" s="50">
        <v>1</v>
      </c>
      <c r="E62" s="50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2:15" x14ac:dyDescent="0.35">
      <c r="B63" t="s">
        <v>956</v>
      </c>
      <c r="C63" s="50">
        <v>1</v>
      </c>
      <c r="D63" s="50">
        <v>1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2:15" x14ac:dyDescent="0.35">
      <c r="B64" t="s">
        <v>957</v>
      </c>
      <c r="C64" s="50">
        <v>12</v>
      </c>
      <c r="D64" s="50">
        <v>12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1:15" x14ac:dyDescent="0.35">
      <c r="B65" t="s">
        <v>958</v>
      </c>
      <c r="C65" s="50">
        <v>1</v>
      </c>
      <c r="D65" s="50">
        <v>1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1:15" x14ac:dyDescent="0.35">
      <c r="B66" t="s">
        <v>959</v>
      </c>
      <c r="C66" s="50">
        <v>6</v>
      </c>
      <c r="D66" s="50">
        <v>6</v>
      </c>
      <c r="E66" s="50">
        <v>0</v>
      </c>
      <c r="F66" s="61"/>
      <c r="G66" s="61"/>
      <c r="H66" s="61"/>
      <c r="L66" t="s">
        <v>501</v>
      </c>
      <c r="M66" s="50">
        <v>1</v>
      </c>
      <c r="N66" s="50">
        <v>1</v>
      </c>
      <c r="O66" s="50">
        <v>0</v>
      </c>
    </row>
    <row r="67" spans="1:15" x14ac:dyDescent="0.35">
      <c r="B67" t="s">
        <v>981</v>
      </c>
      <c r="C67" s="50">
        <v>2</v>
      </c>
      <c r="D67" s="50">
        <v>2</v>
      </c>
      <c r="E67" s="50">
        <v>0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1:15" x14ac:dyDescent="0.35">
      <c r="B68" t="s">
        <v>975</v>
      </c>
      <c r="C68" s="50">
        <v>20</v>
      </c>
      <c r="D68" s="50">
        <v>20</v>
      </c>
      <c r="E68" s="50">
        <v>0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1:15" x14ac:dyDescent="0.35">
      <c r="A69" s="51" t="s">
        <v>187</v>
      </c>
      <c r="B69" s="51"/>
      <c r="C69" s="52">
        <v>288</v>
      </c>
      <c r="D69" s="52">
        <v>288</v>
      </c>
      <c r="E69" s="52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1:15" x14ac:dyDescent="0.35">
      <c r="A70">
        <v>8</v>
      </c>
      <c r="B70" t="s">
        <v>63</v>
      </c>
      <c r="C70" s="50">
        <v>1</v>
      </c>
      <c r="D70" s="50">
        <v>1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1:15" x14ac:dyDescent="0.35">
      <c r="B71" t="s">
        <v>180</v>
      </c>
      <c r="C71" s="50">
        <v>4</v>
      </c>
      <c r="D71" s="50">
        <v>4</v>
      </c>
      <c r="E71" s="50">
        <v>0</v>
      </c>
      <c r="F71" s="61"/>
      <c r="G71" s="61"/>
      <c r="H71" s="61"/>
      <c r="L71" t="s">
        <v>583</v>
      </c>
      <c r="M71" s="50">
        <v>26</v>
      </c>
      <c r="N71" s="50">
        <v>26</v>
      </c>
      <c r="O71" s="50">
        <v>0</v>
      </c>
    </row>
    <row r="72" spans="1:15" x14ac:dyDescent="0.35">
      <c r="B72" t="s">
        <v>55</v>
      </c>
      <c r="C72" s="50">
        <v>2</v>
      </c>
      <c r="D72" s="50">
        <v>2</v>
      </c>
      <c r="E72" s="50">
        <v>0</v>
      </c>
      <c r="L72" t="s">
        <v>591</v>
      </c>
      <c r="M72" s="50">
        <v>12</v>
      </c>
      <c r="N72" s="50">
        <v>12</v>
      </c>
      <c r="O72" s="50">
        <v>0</v>
      </c>
    </row>
    <row r="73" spans="1:15" x14ac:dyDescent="0.35">
      <c r="B73" t="s">
        <v>17</v>
      </c>
      <c r="C73" s="50">
        <v>4</v>
      </c>
      <c r="D73" s="50">
        <v>4</v>
      </c>
      <c r="E73" s="50">
        <v>0</v>
      </c>
      <c r="L73" t="s">
        <v>592</v>
      </c>
      <c r="M73" s="50">
        <v>2</v>
      </c>
      <c r="N73" s="50">
        <v>2</v>
      </c>
      <c r="O73" s="50">
        <v>0</v>
      </c>
    </row>
    <row r="74" spans="1:15" x14ac:dyDescent="0.35">
      <c r="B74" t="s">
        <v>29</v>
      </c>
      <c r="C74" s="50">
        <v>10</v>
      </c>
      <c r="D74" s="50">
        <v>10</v>
      </c>
      <c r="E74" s="50">
        <v>0</v>
      </c>
      <c r="L74" t="s">
        <v>593</v>
      </c>
      <c r="M74" s="50">
        <v>4</v>
      </c>
      <c r="N74" s="50">
        <v>4</v>
      </c>
      <c r="O74" s="50">
        <v>0</v>
      </c>
    </row>
    <row r="75" spans="1:15" x14ac:dyDescent="0.35">
      <c r="B75" t="s">
        <v>64</v>
      </c>
      <c r="C75" s="50">
        <v>10</v>
      </c>
      <c r="D75" s="50">
        <v>10</v>
      </c>
      <c r="E75" s="50">
        <v>0</v>
      </c>
      <c r="L75" t="s">
        <v>579</v>
      </c>
      <c r="M75" s="50">
        <v>20</v>
      </c>
      <c r="N75" s="50">
        <v>20</v>
      </c>
      <c r="O75" s="50">
        <v>0</v>
      </c>
    </row>
    <row r="76" spans="1:15" x14ac:dyDescent="0.35">
      <c r="B76" t="s">
        <v>37</v>
      </c>
      <c r="C76" s="50">
        <v>2</v>
      </c>
      <c r="D76" s="50">
        <v>2</v>
      </c>
      <c r="E76" s="50">
        <v>0</v>
      </c>
      <c r="L76" t="s">
        <v>614</v>
      </c>
      <c r="M76" s="50">
        <v>60</v>
      </c>
      <c r="N76" s="50">
        <v>60</v>
      </c>
      <c r="O76" s="50">
        <v>0</v>
      </c>
    </row>
    <row r="77" spans="1:15" x14ac:dyDescent="0.35">
      <c r="B77" t="s">
        <v>643</v>
      </c>
      <c r="C77" s="50">
        <v>4</v>
      </c>
      <c r="D77" s="50">
        <v>3</v>
      </c>
      <c r="E77" s="50">
        <v>1</v>
      </c>
      <c r="L77" t="s">
        <v>613</v>
      </c>
      <c r="M77" s="50">
        <v>20</v>
      </c>
      <c r="N77" s="50">
        <v>20</v>
      </c>
      <c r="O77" s="50">
        <v>0</v>
      </c>
    </row>
    <row r="78" spans="1:15" x14ac:dyDescent="0.35">
      <c r="B78" t="s">
        <v>675</v>
      </c>
      <c r="C78" s="50">
        <v>1</v>
      </c>
      <c r="D78" s="50">
        <v>1</v>
      </c>
      <c r="E78" s="50">
        <v>0</v>
      </c>
      <c r="L78" t="s">
        <v>624</v>
      </c>
      <c r="M78" s="50">
        <v>44</v>
      </c>
      <c r="N78" s="50">
        <v>44</v>
      </c>
      <c r="O78" s="50">
        <v>0</v>
      </c>
    </row>
    <row r="79" spans="1:15" x14ac:dyDescent="0.35">
      <c r="B79" t="s">
        <v>748</v>
      </c>
      <c r="C79" s="50">
        <v>1</v>
      </c>
      <c r="D79" s="50">
        <v>1</v>
      </c>
      <c r="E79" s="50">
        <v>0</v>
      </c>
      <c r="L79" t="s">
        <v>625</v>
      </c>
      <c r="M79" s="50">
        <v>23</v>
      </c>
      <c r="N79" s="50">
        <v>23</v>
      </c>
      <c r="O79" s="50">
        <v>0</v>
      </c>
    </row>
    <row r="80" spans="1:15" x14ac:dyDescent="0.35">
      <c r="B80" t="s">
        <v>842</v>
      </c>
      <c r="C80" s="50">
        <v>13</v>
      </c>
      <c r="D80" s="50">
        <v>13</v>
      </c>
      <c r="E80" s="50">
        <v>0</v>
      </c>
      <c r="L80" t="s">
        <v>656</v>
      </c>
      <c r="M80" s="50">
        <v>2</v>
      </c>
      <c r="N80" s="50">
        <v>2</v>
      </c>
      <c r="O80" s="50">
        <v>0</v>
      </c>
    </row>
    <row r="81" spans="1:15" x14ac:dyDescent="0.35">
      <c r="B81" t="s">
        <v>928</v>
      </c>
      <c r="C81" s="50">
        <v>3</v>
      </c>
      <c r="D81" s="50">
        <v>3</v>
      </c>
      <c r="E81" s="50">
        <v>0</v>
      </c>
      <c r="L81" t="s">
        <v>643</v>
      </c>
      <c r="M81" s="50">
        <v>24</v>
      </c>
      <c r="N81" s="50">
        <v>23</v>
      </c>
      <c r="O81" s="50">
        <v>1</v>
      </c>
    </row>
    <row r="82" spans="1:15" x14ac:dyDescent="0.35">
      <c r="B82" t="s">
        <v>925</v>
      </c>
      <c r="C82" s="50">
        <v>5</v>
      </c>
      <c r="D82" s="50">
        <v>5</v>
      </c>
      <c r="E82" s="50">
        <v>0</v>
      </c>
      <c r="L82" t="s">
        <v>632</v>
      </c>
      <c r="M82" s="50">
        <v>20</v>
      </c>
      <c r="N82" s="50">
        <v>20</v>
      </c>
      <c r="O82" s="50">
        <v>0</v>
      </c>
    </row>
    <row r="83" spans="1:15" x14ac:dyDescent="0.35">
      <c r="B83" t="s">
        <v>958</v>
      </c>
      <c r="C83" s="50">
        <v>8</v>
      </c>
      <c r="D83" s="50">
        <v>8</v>
      </c>
      <c r="E83" s="50">
        <v>0</v>
      </c>
      <c r="L83" t="s">
        <v>653</v>
      </c>
      <c r="M83" s="50">
        <v>2</v>
      </c>
      <c r="N83" s="50">
        <v>2</v>
      </c>
      <c r="O83" s="50">
        <v>0</v>
      </c>
    </row>
    <row r="84" spans="1:15" x14ac:dyDescent="0.35">
      <c r="B84" t="s">
        <v>959</v>
      </c>
      <c r="C84" s="50">
        <v>33</v>
      </c>
      <c r="D84" s="50">
        <v>33</v>
      </c>
      <c r="E84" s="50">
        <v>0</v>
      </c>
      <c r="L84" t="s">
        <v>655</v>
      </c>
      <c r="M84" s="50">
        <v>10</v>
      </c>
      <c r="N84" s="50">
        <v>10</v>
      </c>
      <c r="O84" s="50">
        <v>0</v>
      </c>
    </row>
    <row r="85" spans="1:15" x14ac:dyDescent="0.35">
      <c r="B85" t="s">
        <v>981</v>
      </c>
      <c r="C85" s="50">
        <v>3</v>
      </c>
      <c r="D85" s="50">
        <v>2</v>
      </c>
      <c r="E85" s="50">
        <v>1</v>
      </c>
      <c r="L85" t="s">
        <v>675</v>
      </c>
      <c r="M85" s="50">
        <v>6</v>
      </c>
      <c r="N85" s="50">
        <v>6</v>
      </c>
      <c r="O85" s="50">
        <v>0</v>
      </c>
    </row>
    <row r="86" spans="1:15" x14ac:dyDescent="0.35">
      <c r="B86" t="s">
        <v>976</v>
      </c>
      <c r="C86" s="50">
        <v>1</v>
      </c>
      <c r="D86" s="50">
        <v>1</v>
      </c>
      <c r="E86" s="50">
        <v>0</v>
      </c>
      <c r="L86" t="s">
        <v>683</v>
      </c>
      <c r="M86" s="50">
        <v>12</v>
      </c>
      <c r="N86" s="50">
        <v>8</v>
      </c>
      <c r="O86" s="50">
        <v>4</v>
      </c>
    </row>
    <row r="87" spans="1:15" x14ac:dyDescent="0.35">
      <c r="B87" t="s">
        <v>977</v>
      </c>
      <c r="C87" s="50">
        <v>1</v>
      </c>
      <c r="D87" s="50">
        <v>1</v>
      </c>
      <c r="E87" s="50">
        <v>0</v>
      </c>
      <c r="L87" t="s">
        <v>687</v>
      </c>
      <c r="M87" s="50">
        <v>5</v>
      </c>
      <c r="N87" s="50">
        <v>5</v>
      </c>
      <c r="O87" s="50">
        <v>0</v>
      </c>
    </row>
    <row r="88" spans="1:15" x14ac:dyDescent="0.35">
      <c r="B88" t="s">
        <v>979</v>
      </c>
      <c r="C88" s="50">
        <v>5</v>
      </c>
      <c r="D88" s="50">
        <v>5</v>
      </c>
      <c r="E88" s="50">
        <v>0</v>
      </c>
      <c r="L88" t="s">
        <v>719</v>
      </c>
      <c r="M88" s="50">
        <v>1</v>
      </c>
      <c r="N88" s="50">
        <v>1</v>
      </c>
      <c r="O88" s="50">
        <v>0</v>
      </c>
    </row>
    <row r="89" spans="1:15" x14ac:dyDescent="0.35">
      <c r="B89" t="s">
        <v>980</v>
      </c>
      <c r="C89" s="50">
        <v>20</v>
      </c>
      <c r="D89" s="50">
        <v>20</v>
      </c>
      <c r="E89" s="50">
        <v>0</v>
      </c>
      <c r="L89" t="s">
        <v>720</v>
      </c>
      <c r="M89" s="50">
        <v>2</v>
      </c>
      <c r="N89" s="50">
        <v>2</v>
      </c>
      <c r="O89" s="50">
        <v>0</v>
      </c>
    </row>
    <row r="90" spans="1:15" x14ac:dyDescent="0.35">
      <c r="A90" s="51" t="s">
        <v>185</v>
      </c>
      <c r="B90" s="51"/>
      <c r="C90" s="52">
        <v>131</v>
      </c>
      <c r="D90" s="52">
        <v>129</v>
      </c>
      <c r="E90" s="52">
        <v>2</v>
      </c>
      <c r="L90" t="s">
        <v>718</v>
      </c>
      <c r="M90" s="50">
        <v>4</v>
      </c>
      <c r="N90" s="50">
        <v>4</v>
      </c>
      <c r="O90" s="50">
        <v>0</v>
      </c>
    </row>
    <row r="91" spans="1:15" x14ac:dyDescent="0.35">
      <c r="A91">
        <v>9</v>
      </c>
      <c r="B91" t="s">
        <v>19</v>
      </c>
      <c r="C91" s="50">
        <v>20</v>
      </c>
      <c r="D91" s="50">
        <v>20</v>
      </c>
      <c r="E91" s="50">
        <v>0</v>
      </c>
      <c r="L91" t="s">
        <v>729</v>
      </c>
      <c r="M91" s="50">
        <v>247</v>
      </c>
      <c r="N91" s="50">
        <v>247</v>
      </c>
      <c r="O91" s="50">
        <v>0</v>
      </c>
    </row>
    <row r="92" spans="1:15" x14ac:dyDescent="0.35">
      <c r="B92" t="s">
        <v>180</v>
      </c>
      <c r="C92" s="50">
        <v>6</v>
      </c>
      <c r="D92" s="50">
        <v>6</v>
      </c>
      <c r="E92" s="50">
        <v>0</v>
      </c>
      <c r="L92" t="s">
        <v>728</v>
      </c>
      <c r="M92" s="50">
        <v>26</v>
      </c>
      <c r="N92" s="50">
        <v>26</v>
      </c>
      <c r="O92" s="50">
        <v>0</v>
      </c>
    </row>
    <row r="93" spans="1:15" x14ac:dyDescent="0.35">
      <c r="B93" t="s">
        <v>177</v>
      </c>
      <c r="C93" s="50">
        <v>6</v>
      </c>
      <c r="D93" s="50">
        <v>6</v>
      </c>
      <c r="E93" s="50">
        <v>0</v>
      </c>
      <c r="L93" t="s">
        <v>744</v>
      </c>
      <c r="M93" s="50">
        <v>38</v>
      </c>
      <c r="N93" s="50">
        <v>38</v>
      </c>
      <c r="O93" s="50">
        <v>0</v>
      </c>
    </row>
    <row r="94" spans="1:15" x14ac:dyDescent="0.35">
      <c r="B94" t="s">
        <v>16</v>
      </c>
      <c r="C94" s="50">
        <v>30</v>
      </c>
      <c r="D94" s="50">
        <v>30</v>
      </c>
      <c r="E94" s="50">
        <v>0</v>
      </c>
      <c r="L94" t="s">
        <v>745</v>
      </c>
      <c r="M94" s="50">
        <v>1</v>
      </c>
      <c r="N94" s="50">
        <v>1</v>
      </c>
      <c r="O94" s="50">
        <v>0</v>
      </c>
    </row>
    <row r="95" spans="1:15" x14ac:dyDescent="0.35">
      <c r="B95" t="s">
        <v>31</v>
      </c>
      <c r="C95" s="50">
        <v>2</v>
      </c>
      <c r="D95" s="50">
        <v>2</v>
      </c>
      <c r="E95" s="50">
        <v>0</v>
      </c>
      <c r="L95" t="s">
        <v>748</v>
      </c>
      <c r="M95" s="50">
        <v>2</v>
      </c>
      <c r="N95" s="50">
        <v>2</v>
      </c>
      <c r="O95" s="50">
        <v>0</v>
      </c>
    </row>
    <row r="96" spans="1:15" x14ac:dyDescent="0.35">
      <c r="B96" t="s">
        <v>29</v>
      </c>
      <c r="C96" s="50">
        <v>27</v>
      </c>
      <c r="D96" s="50">
        <v>27</v>
      </c>
      <c r="E96" s="50">
        <v>0</v>
      </c>
      <c r="L96" t="s">
        <v>763</v>
      </c>
      <c r="M96" s="50">
        <v>88</v>
      </c>
      <c r="N96" s="50">
        <v>80</v>
      </c>
      <c r="O96" s="50">
        <v>8</v>
      </c>
    </row>
    <row r="97" spans="2:15" x14ac:dyDescent="0.35">
      <c r="B97" t="s">
        <v>64</v>
      </c>
      <c r="C97" s="50">
        <v>20</v>
      </c>
      <c r="D97" s="50">
        <v>20</v>
      </c>
      <c r="E97" s="50">
        <v>0</v>
      </c>
      <c r="L97" t="s">
        <v>765</v>
      </c>
      <c r="M97" s="50">
        <v>23</v>
      </c>
      <c r="N97" s="50">
        <v>22</v>
      </c>
      <c r="O97" s="50">
        <v>1</v>
      </c>
    </row>
    <row r="98" spans="2:15" x14ac:dyDescent="0.35">
      <c r="B98" t="s">
        <v>28</v>
      </c>
      <c r="C98" s="50">
        <v>44</v>
      </c>
      <c r="D98" s="50">
        <v>44</v>
      </c>
      <c r="E98" s="50">
        <v>0</v>
      </c>
      <c r="L98" t="s">
        <v>764</v>
      </c>
      <c r="M98" s="50">
        <v>1</v>
      </c>
      <c r="N98" s="50">
        <v>1</v>
      </c>
      <c r="O98" s="50">
        <v>0</v>
      </c>
    </row>
    <row r="99" spans="2:15" x14ac:dyDescent="0.35">
      <c r="B99" t="s">
        <v>37</v>
      </c>
      <c r="C99" s="50">
        <v>6</v>
      </c>
      <c r="D99" s="50">
        <v>6</v>
      </c>
      <c r="E99" s="50">
        <v>0</v>
      </c>
      <c r="L99" t="s">
        <v>787</v>
      </c>
      <c r="M99" s="50">
        <v>2</v>
      </c>
      <c r="N99" s="50">
        <v>2</v>
      </c>
      <c r="O99" s="50">
        <v>0</v>
      </c>
    </row>
    <row r="100" spans="2:15" x14ac:dyDescent="0.35">
      <c r="B100" t="s">
        <v>33</v>
      </c>
      <c r="C100" s="50">
        <v>1</v>
      </c>
      <c r="D100" s="50">
        <v>1</v>
      </c>
      <c r="E100" s="50">
        <v>0</v>
      </c>
      <c r="L100" t="s">
        <v>791</v>
      </c>
      <c r="M100" s="50">
        <v>24</v>
      </c>
      <c r="N100" s="50">
        <v>24</v>
      </c>
      <c r="O100" s="50">
        <v>0</v>
      </c>
    </row>
    <row r="101" spans="2:15" x14ac:dyDescent="0.35">
      <c r="B101" t="s">
        <v>233</v>
      </c>
      <c r="C101" s="50">
        <v>2</v>
      </c>
      <c r="D101" s="50">
        <v>2</v>
      </c>
      <c r="E101" s="50">
        <v>0</v>
      </c>
      <c r="L101" t="s">
        <v>813</v>
      </c>
      <c r="M101" s="50">
        <v>83</v>
      </c>
      <c r="N101" s="50">
        <v>83</v>
      </c>
      <c r="O101" s="50">
        <v>0</v>
      </c>
    </row>
    <row r="102" spans="2:15" x14ac:dyDescent="0.35">
      <c r="B102" t="s">
        <v>245</v>
      </c>
      <c r="C102" s="50">
        <v>12</v>
      </c>
      <c r="D102" s="50">
        <v>12</v>
      </c>
      <c r="E102" s="50">
        <v>0</v>
      </c>
      <c r="L102" t="s">
        <v>814</v>
      </c>
      <c r="M102" s="50">
        <v>15</v>
      </c>
      <c r="N102" s="50">
        <v>15</v>
      </c>
      <c r="O102" s="50">
        <v>0</v>
      </c>
    </row>
    <row r="103" spans="2:15" x14ac:dyDescent="0.35">
      <c r="B103" t="s">
        <v>265</v>
      </c>
      <c r="C103" s="50">
        <v>1</v>
      </c>
      <c r="D103" s="50">
        <v>1</v>
      </c>
      <c r="E103" s="50">
        <v>0</v>
      </c>
      <c r="L103" t="s">
        <v>815</v>
      </c>
      <c r="M103" s="50">
        <v>20</v>
      </c>
      <c r="N103" s="50">
        <v>20</v>
      </c>
      <c r="O103" s="50">
        <v>0</v>
      </c>
    </row>
    <row r="104" spans="2:15" x14ac:dyDescent="0.35">
      <c r="B104" t="s">
        <v>375</v>
      </c>
      <c r="C104" s="50">
        <v>32</v>
      </c>
      <c r="D104" s="50">
        <v>32</v>
      </c>
      <c r="E104" s="50">
        <v>0</v>
      </c>
      <c r="L104" t="s">
        <v>816</v>
      </c>
      <c r="M104" s="50">
        <v>20</v>
      </c>
      <c r="N104" s="50">
        <v>20</v>
      </c>
      <c r="O104" s="50">
        <v>0</v>
      </c>
    </row>
    <row r="105" spans="2:15" x14ac:dyDescent="0.35">
      <c r="B105" t="s">
        <v>405</v>
      </c>
      <c r="C105" s="50">
        <v>12</v>
      </c>
      <c r="D105" s="50">
        <v>12</v>
      </c>
      <c r="E105" s="50">
        <v>0</v>
      </c>
      <c r="L105" t="s">
        <v>818</v>
      </c>
      <c r="M105" s="50">
        <v>2</v>
      </c>
      <c r="N105" s="50">
        <v>2</v>
      </c>
      <c r="O105" s="50">
        <v>0</v>
      </c>
    </row>
    <row r="106" spans="2:15" x14ac:dyDescent="0.35">
      <c r="B106" t="s">
        <v>763</v>
      </c>
      <c r="C106" s="50">
        <v>20</v>
      </c>
      <c r="D106" s="50">
        <v>12</v>
      </c>
      <c r="E106" s="50">
        <v>8</v>
      </c>
      <c r="L106" t="s">
        <v>841</v>
      </c>
      <c r="M106" s="50">
        <v>2</v>
      </c>
      <c r="N106" s="50">
        <v>2</v>
      </c>
      <c r="O106" s="50">
        <v>0</v>
      </c>
    </row>
    <row r="107" spans="2:15" x14ac:dyDescent="0.35">
      <c r="B107" t="s">
        <v>842</v>
      </c>
      <c r="C107" s="50">
        <v>4</v>
      </c>
      <c r="D107" s="50">
        <v>4</v>
      </c>
      <c r="E107" s="50">
        <v>0</v>
      </c>
      <c r="L107" t="s">
        <v>843</v>
      </c>
      <c r="M107" s="50">
        <v>1</v>
      </c>
      <c r="N107" s="50">
        <v>1</v>
      </c>
      <c r="O107" s="50">
        <v>0</v>
      </c>
    </row>
    <row r="108" spans="2:15" x14ac:dyDescent="0.35">
      <c r="B108" t="s">
        <v>862</v>
      </c>
      <c r="C108" s="50">
        <v>20</v>
      </c>
      <c r="D108" s="50">
        <v>20</v>
      </c>
      <c r="E108" s="50">
        <v>0</v>
      </c>
      <c r="L108" t="s">
        <v>842</v>
      </c>
      <c r="M108" s="50">
        <v>25</v>
      </c>
      <c r="N108" s="50">
        <v>25</v>
      </c>
      <c r="O108" s="50">
        <v>0</v>
      </c>
    </row>
    <row r="109" spans="2:15" x14ac:dyDescent="0.35">
      <c r="B109" t="s">
        <v>900</v>
      </c>
      <c r="C109" s="50">
        <v>10</v>
      </c>
      <c r="D109" s="50">
        <v>10</v>
      </c>
      <c r="E109" s="50">
        <v>0</v>
      </c>
      <c r="L109" t="s">
        <v>856</v>
      </c>
      <c r="M109" s="50">
        <v>1</v>
      </c>
      <c r="N109" s="50">
        <v>1</v>
      </c>
      <c r="O109" s="50">
        <v>0</v>
      </c>
    </row>
    <row r="110" spans="2:15" x14ac:dyDescent="0.35">
      <c r="B110" t="s">
        <v>892</v>
      </c>
      <c r="C110" s="50">
        <v>1</v>
      </c>
      <c r="D110" s="50">
        <v>1</v>
      </c>
      <c r="E110" s="50">
        <v>0</v>
      </c>
      <c r="L110" t="s">
        <v>862</v>
      </c>
      <c r="M110" s="50">
        <v>60</v>
      </c>
      <c r="N110" s="50">
        <v>60</v>
      </c>
      <c r="O110" s="50">
        <v>0</v>
      </c>
    </row>
    <row r="111" spans="2:15" x14ac:dyDescent="0.35">
      <c r="B111" t="s">
        <v>956</v>
      </c>
      <c r="C111" s="50">
        <v>1</v>
      </c>
      <c r="D111" s="50">
        <v>1</v>
      </c>
      <c r="E111" s="50">
        <v>0</v>
      </c>
      <c r="L111" t="s">
        <v>869</v>
      </c>
      <c r="M111" s="50">
        <v>1</v>
      </c>
      <c r="N111" s="50">
        <v>1</v>
      </c>
      <c r="O111" s="50">
        <v>0</v>
      </c>
    </row>
    <row r="112" spans="2:15" x14ac:dyDescent="0.35">
      <c r="B112" t="s">
        <v>958</v>
      </c>
      <c r="C112" s="50">
        <v>4</v>
      </c>
      <c r="D112" s="50">
        <v>4</v>
      </c>
      <c r="E112" s="50">
        <v>0</v>
      </c>
      <c r="L112" t="s">
        <v>880</v>
      </c>
      <c r="M112" s="50">
        <v>80</v>
      </c>
      <c r="N112" s="50">
        <v>50</v>
      </c>
      <c r="O112" s="50">
        <v>30</v>
      </c>
    </row>
    <row r="113" spans="1:15" x14ac:dyDescent="0.35">
      <c r="B113" t="s">
        <v>980</v>
      </c>
      <c r="C113" s="50">
        <v>40</v>
      </c>
      <c r="D113" s="50">
        <v>40</v>
      </c>
      <c r="E113" s="50">
        <v>0</v>
      </c>
      <c r="L113" t="s">
        <v>900</v>
      </c>
      <c r="M113" s="50">
        <v>82</v>
      </c>
      <c r="N113" s="50">
        <v>74</v>
      </c>
      <c r="O113" s="50">
        <v>8</v>
      </c>
    </row>
    <row r="114" spans="1:15" x14ac:dyDescent="0.35">
      <c r="B114" t="s">
        <v>1022</v>
      </c>
      <c r="C114" s="50">
        <v>24</v>
      </c>
      <c r="D114" s="50">
        <v>24</v>
      </c>
      <c r="E114" s="50">
        <v>0</v>
      </c>
      <c r="L114" t="s">
        <v>895</v>
      </c>
      <c r="M114" s="50">
        <v>15</v>
      </c>
      <c r="N114" s="50">
        <v>2</v>
      </c>
      <c r="O114" s="50">
        <v>13</v>
      </c>
    </row>
    <row r="115" spans="1:15" x14ac:dyDescent="0.35">
      <c r="B115" t="s">
        <v>1023</v>
      </c>
      <c r="C115" s="50">
        <v>4</v>
      </c>
      <c r="D115" s="50">
        <v>4</v>
      </c>
      <c r="E115" s="50">
        <v>0</v>
      </c>
      <c r="L115" t="s">
        <v>892</v>
      </c>
      <c r="M115" s="50">
        <v>2</v>
      </c>
      <c r="N115" s="50">
        <v>2</v>
      </c>
      <c r="O115" s="50">
        <v>0</v>
      </c>
    </row>
    <row r="116" spans="1:15" x14ac:dyDescent="0.35">
      <c r="B116" t="s">
        <v>1024</v>
      </c>
      <c r="C116" s="50">
        <v>32</v>
      </c>
      <c r="D116" s="50">
        <v>25</v>
      </c>
      <c r="E116" s="50">
        <v>7</v>
      </c>
      <c r="L116" t="s">
        <v>928</v>
      </c>
      <c r="M116" s="50">
        <v>4</v>
      </c>
      <c r="N116" s="50">
        <v>4</v>
      </c>
      <c r="O116" s="50">
        <v>0</v>
      </c>
    </row>
    <row r="117" spans="1:15" x14ac:dyDescent="0.35">
      <c r="A117" s="51" t="s">
        <v>183</v>
      </c>
      <c r="B117" s="51"/>
      <c r="C117" s="52">
        <v>381</v>
      </c>
      <c r="D117" s="52">
        <v>366</v>
      </c>
      <c r="E117" s="52">
        <v>15</v>
      </c>
      <c r="L117" t="s">
        <v>925</v>
      </c>
      <c r="M117" s="50">
        <v>35</v>
      </c>
      <c r="N117" s="50">
        <v>35</v>
      </c>
      <c r="O117" s="50">
        <v>0</v>
      </c>
    </row>
    <row r="118" spans="1:15" x14ac:dyDescent="0.35">
      <c r="A118">
        <v>10</v>
      </c>
      <c r="B118" t="s">
        <v>134</v>
      </c>
      <c r="C118" s="50">
        <v>2</v>
      </c>
      <c r="D118" s="50">
        <v>2</v>
      </c>
      <c r="E118" s="50">
        <v>0</v>
      </c>
      <c r="L118" t="s">
        <v>955</v>
      </c>
      <c r="M118" s="50">
        <v>16</v>
      </c>
      <c r="N118" s="50">
        <v>16</v>
      </c>
      <c r="O118" s="50">
        <v>0</v>
      </c>
    </row>
    <row r="119" spans="1:15" x14ac:dyDescent="0.35">
      <c r="B119" t="s">
        <v>19</v>
      </c>
      <c r="C119" s="50">
        <v>32</v>
      </c>
      <c r="D119" s="50">
        <v>32</v>
      </c>
      <c r="E119" s="50">
        <v>0</v>
      </c>
      <c r="L119" t="s">
        <v>962</v>
      </c>
      <c r="M119" s="50">
        <v>1</v>
      </c>
      <c r="N119" s="50">
        <v>1</v>
      </c>
      <c r="O119" s="50">
        <v>0</v>
      </c>
    </row>
    <row r="120" spans="1:15" x14ac:dyDescent="0.35">
      <c r="B120" t="s">
        <v>180</v>
      </c>
      <c r="C120" s="50">
        <v>15</v>
      </c>
      <c r="D120" s="50">
        <v>15</v>
      </c>
      <c r="E120" s="50">
        <v>0</v>
      </c>
      <c r="L120" t="s">
        <v>956</v>
      </c>
      <c r="M120" s="50">
        <v>2</v>
      </c>
      <c r="N120" s="50">
        <v>2</v>
      </c>
      <c r="O120" s="50">
        <v>0</v>
      </c>
    </row>
    <row r="121" spans="1:15" x14ac:dyDescent="0.35">
      <c r="B121" t="s">
        <v>176</v>
      </c>
      <c r="C121" s="50">
        <v>20</v>
      </c>
      <c r="D121" s="50">
        <v>20</v>
      </c>
      <c r="E121" s="50">
        <v>0</v>
      </c>
      <c r="L121" t="s">
        <v>957</v>
      </c>
      <c r="M121" s="50">
        <v>12</v>
      </c>
      <c r="N121" s="50">
        <v>12</v>
      </c>
      <c r="O121" s="50">
        <v>0</v>
      </c>
    </row>
    <row r="122" spans="1:15" x14ac:dyDescent="0.35">
      <c r="B122" t="s">
        <v>177</v>
      </c>
      <c r="C122" s="50">
        <v>20</v>
      </c>
      <c r="D122" s="50">
        <v>20</v>
      </c>
      <c r="E122" s="50">
        <v>0</v>
      </c>
      <c r="L122" t="s">
        <v>958</v>
      </c>
      <c r="M122" s="50">
        <v>14</v>
      </c>
      <c r="N122" s="50">
        <v>14</v>
      </c>
      <c r="O122" s="50">
        <v>0</v>
      </c>
    </row>
    <row r="123" spans="1:15" x14ac:dyDescent="0.35">
      <c r="B123" t="s">
        <v>16</v>
      </c>
      <c r="C123" s="50">
        <v>20</v>
      </c>
      <c r="D123" s="50">
        <v>20</v>
      </c>
      <c r="E123" s="50">
        <v>0</v>
      </c>
      <c r="L123" t="s">
        <v>959</v>
      </c>
      <c r="M123" s="50">
        <v>55</v>
      </c>
      <c r="N123" s="50">
        <v>39</v>
      </c>
      <c r="O123" s="50">
        <v>16</v>
      </c>
    </row>
    <row r="124" spans="1:15" x14ac:dyDescent="0.35">
      <c r="B124" t="s">
        <v>55</v>
      </c>
      <c r="C124" s="50">
        <v>2</v>
      </c>
      <c r="D124" s="50">
        <v>2</v>
      </c>
      <c r="E124" s="50">
        <v>0</v>
      </c>
      <c r="L124" t="s">
        <v>981</v>
      </c>
      <c r="M124" s="50">
        <v>11</v>
      </c>
      <c r="N124" s="50">
        <v>10</v>
      </c>
      <c r="O124" s="50">
        <v>1</v>
      </c>
    </row>
    <row r="125" spans="1:15" x14ac:dyDescent="0.35">
      <c r="B125" t="s">
        <v>17</v>
      </c>
      <c r="C125" s="50">
        <v>4</v>
      </c>
      <c r="D125" s="50">
        <v>4</v>
      </c>
      <c r="E125" s="50">
        <v>0</v>
      </c>
      <c r="L125" t="s">
        <v>975</v>
      </c>
      <c r="M125" s="50">
        <v>20</v>
      </c>
      <c r="N125" s="50">
        <v>20</v>
      </c>
      <c r="O125" s="50">
        <v>0</v>
      </c>
    </row>
    <row r="126" spans="1:15" x14ac:dyDescent="0.35">
      <c r="B126" t="s">
        <v>31</v>
      </c>
      <c r="C126" s="50">
        <v>5</v>
      </c>
      <c r="D126" s="50">
        <v>5</v>
      </c>
      <c r="E126" s="50">
        <v>0</v>
      </c>
      <c r="L126" t="s">
        <v>976</v>
      </c>
      <c r="M126" s="50">
        <v>1</v>
      </c>
      <c r="N126" s="50">
        <v>1</v>
      </c>
      <c r="O126" s="50">
        <v>0</v>
      </c>
    </row>
    <row r="127" spans="1:15" x14ac:dyDescent="0.35">
      <c r="B127" t="s">
        <v>29</v>
      </c>
      <c r="C127" s="50">
        <v>20</v>
      </c>
      <c r="D127" s="50">
        <v>20</v>
      </c>
      <c r="E127" s="50">
        <v>0</v>
      </c>
      <c r="L127" t="s">
        <v>977</v>
      </c>
      <c r="M127" s="50">
        <v>1</v>
      </c>
      <c r="N127" s="50">
        <v>1</v>
      </c>
      <c r="O127" s="50">
        <v>0</v>
      </c>
    </row>
    <row r="128" spans="1:15" x14ac:dyDescent="0.35">
      <c r="B128" t="s">
        <v>153</v>
      </c>
      <c r="C128" s="50">
        <v>1</v>
      </c>
      <c r="D128" s="50">
        <v>1</v>
      </c>
      <c r="E128" s="50">
        <v>0</v>
      </c>
      <c r="L128" t="s">
        <v>979</v>
      </c>
      <c r="M128" s="50">
        <v>35</v>
      </c>
      <c r="N128" s="50">
        <v>15</v>
      </c>
      <c r="O128" s="50">
        <v>20</v>
      </c>
    </row>
    <row r="129" spans="2:15" x14ac:dyDescent="0.35">
      <c r="B129" t="s">
        <v>139</v>
      </c>
      <c r="C129" s="50">
        <v>1</v>
      </c>
      <c r="D129" s="50">
        <v>1</v>
      </c>
      <c r="E129" s="50">
        <v>0</v>
      </c>
      <c r="L129" t="s">
        <v>980</v>
      </c>
      <c r="M129" s="50">
        <v>125</v>
      </c>
      <c r="N129" s="50">
        <v>125</v>
      </c>
      <c r="O129" s="50">
        <v>0</v>
      </c>
    </row>
    <row r="130" spans="2:15" x14ac:dyDescent="0.35">
      <c r="B130" t="s">
        <v>64</v>
      </c>
      <c r="C130" s="50">
        <v>27</v>
      </c>
      <c r="D130" s="50">
        <v>19</v>
      </c>
      <c r="E130" s="50">
        <v>8</v>
      </c>
      <c r="L130" t="s">
        <v>1022</v>
      </c>
      <c r="M130" s="50">
        <v>56</v>
      </c>
      <c r="N130" s="50">
        <v>56</v>
      </c>
      <c r="O130" s="50">
        <v>0</v>
      </c>
    </row>
    <row r="131" spans="2:15" x14ac:dyDescent="0.35">
      <c r="B131" t="s">
        <v>28</v>
      </c>
      <c r="C131" s="50">
        <v>53</v>
      </c>
      <c r="D131" s="50">
        <v>32</v>
      </c>
      <c r="E131" s="50">
        <v>21</v>
      </c>
      <c r="L131" t="s">
        <v>1023</v>
      </c>
      <c r="M131" s="50">
        <v>4</v>
      </c>
      <c r="N131" s="50">
        <v>4</v>
      </c>
      <c r="O131" s="50">
        <v>0</v>
      </c>
    </row>
    <row r="132" spans="2:15" x14ac:dyDescent="0.35">
      <c r="B132" t="s">
        <v>245</v>
      </c>
      <c r="C132" s="50">
        <v>4</v>
      </c>
      <c r="D132" s="50">
        <v>4</v>
      </c>
      <c r="E132" s="50">
        <v>0</v>
      </c>
      <c r="L132" t="s">
        <v>1024</v>
      </c>
      <c r="M132" s="50">
        <v>32</v>
      </c>
      <c r="N132" s="50">
        <v>25</v>
      </c>
      <c r="O132" s="50">
        <v>7</v>
      </c>
    </row>
    <row r="133" spans="2:15" x14ac:dyDescent="0.35">
      <c r="B133" t="s">
        <v>359</v>
      </c>
      <c r="C133" s="50">
        <v>10</v>
      </c>
      <c r="D133" s="50">
        <v>10</v>
      </c>
      <c r="E133" s="50">
        <v>0</v>
      </c>
      <c r="L133" t="s">
        <v>1049</v>
      </c>
      <c r="M133" s="50">
        <v>5</v>
      </c>
      <c r="N133" s="50">
        <v>1</v>
      </c>
      <c r="O133" s="50">
        <v>4</v>
      </c>
    </row>
    <row r="134" spans="2:15" x14ac:dyDescent="0.35">
      <c r="B134" t="s">
        <v>375</v>
      </c>
      <c r="C134" s="50">
        <v>37</v>
      </c>
      <c r="D134" s="50">
        <v>37</v>
      </c>
      <c r="E134" s="50">
        <v>0</v>
      </c>
      <c r="L134" t="s">
        <v>1050</v>
      </c>
      <c r="M134" s="50">
        <v>1</v>
      </c>
      <c r="N134" s="50">
        <v>1</v>
      </c>
      <c r="O134" s="50">
        <v>0</v>
      </c>
    </row>
    <row r="135" spans="2:15" x14ac:dyDescent="0.35">
      <c r="B135" t="s">
        <v>405</v>
      </c>
      <c r="C135" s="50">
        <v>20</v>
      </c>
      <c r="D135" s="50">
        <v>20</v>
      </c>
      <c r="E135" s="50">
        <v>0</v>
      </c>
      <c r="L135" t="s">
        <v>1118</v>
      </c>
      <c r="M135" s="50">
        <v>64</v>
      </c>
      <c r="N135" s="50">
        <v>32</v>
      </c>
      <c r="O135" s="50">
        <v>32</v>
      </c>
    </row>
    <row r="136" spans="2:15" x14ac:dyDescent="0.35">
      <c r="B136" t="s">
        <v>426</v>
      </c>
      <c r="C136" s="50">
        <v>1</v>
      </c>
      <c r="D136" s="50">
        <v>1</v>
      </c>
      <c r="E136" s="50">
        <v>0</v>
      </c>
      <c r="L136" t="s">
        <v>1099</v>
      </c>
      <c r="M136" s="50">
        <v>25</v>
      </c>
      <c r="N136" s="50">
        <v>15</v>
      </c>
      <c r="O136" s="50">
        <v>10</v>
      </c>
    </row>
    <row r="137" spans="2:15" x14ac:dyDescent="0.35">
      <c r="B137" t="s">
        <v>436</v>
      </c>
      <c r="C137" s="50">
        <v>4</v>
      </c>
      <c r="D137" s="50">
        <v>4</v>
      </c>
      <c r="E137" s="50">
        <v>0</v>
      </c>
      <c r="L137" t="s">
        <v>1127</v>
      </c>
      <c r="M137" s="50">
        <v>1</v>
      </c>
      <c r="N137" s="50">
        <v>1</v>
      </c>
      <c r="O137" s="50">
        <v>0</v>
      </c>
    </row>
    <row r="138" spans="2:15" x14ac:dyDescent="0.35">
      <c r="B138" t="s">
        <v>435</v>
      </c>
      <c r="C138" s="50">
        <v>26</v>
      </c>
      <c r="D138" s="50">
        <v>26</v>
      </c>
      <c r="E138" s="50">
        <v>0</v>
      </c>
      <c r="L138" t="s">
        <v>181</v>
      </c>
      <c r="M138" s="50">
        <v>3845</v>
      </c>
      <c r="N138" s="50">
        <v>3655</v>
      </c>
      <c r="O138" s="50">
        <v>190</v>
      </c>
    </row>
    <row r="139" spans="2:15" x14ac:dyDescent="0.35">
      <c r="B139" t="s">
        <v>431</v>
      </c>
      <c r="C139" s="50">
        <v>9</v>
      </c>
      <c r="D139" s="50">
        <v>9</v>
      </c>
      <c r="E139" s="50">
        <v>0</v>
      </c>
    </row>
    <row r="140" spans="2:15" x14ac:dyDescent="0.35">
      <c r="B140" t="s">
        <v>430</v>
      </c>
      <c r="C140" s="50">
        <v>10</v>
      </c>
      <c r="D140" s="50">
        <v>10</v>
      </c>
      <c r="E140" s="50">
        <v>0</v>
      </c>
    </row>
    <row r="141" spans="2:15" x14ac:dyDescent="0.35">
      <c r="B141" t="s">
        <v>432</v>
      </c>
      <c r="C141" s="50">
        <v>12</v>
      </c>
      <c r="D141" s="50">
        <v>12</v>
      </c>
      <c r="E141" s="50">
        <v>0</v>
      </c>
    </row>
    <row r="142" spans="2:15" x14ac:dyDescent="0.35">
      <c r="B142" t="s">
        <v>447</v>
      </c>
      <c r="C142" s="50">
        <v>3</v>
      </c>
      <c r="D142" s="50">
        <v>3</v>
      </c>
      <c r="E142" s="50">
        <v>0</v>
      </c>
    </row>
    <row r="143" spans="2:15" x14ac:dyDescent="0.35">
      <c r="B143" t="s">
        <v>458</v>
      </c>
      <c r="C143" s="50">
        <v>9</v>
      </c>
      <c r="D143" s="50">
        <v>9</v>
      </c>
      <c r="E143" s="50">
        <v>0</v>
      </c>
    </row>
    <row r="144" spans="2:15" x14ac:dyDescent="0.35">
      <c r="B144" t="s">
        <v>462</v>
      </c>
      <c r="C144" s="50">
        <v>12</v>
      </c>
      <c r="D144" s="50">
        <v>12</v>
      </c>
      <c r="E144" s="50">
        <v>0</v>
      </c>
    </row>
    <row r="145" spans="2:5" x14ac:dyDescent="0.35">
      <c r="B145" t="s">
        <v>491</v>
      </c>
      <c r="C145" s="50">
        <v>10</v>
      </c>
      <c r="D145" s="50">
        <v>10</v>
      </c>
      <c r="E145" s="50">
        <v>0</v>
      </c>
    </row>
    <row r="146" spans="2:5" x14ac:dyDescent="0.35">
      <c r="B146" t="s">
        <v>489</v>
      </c>
      <c r="C146" s="50">
        <v>5</v>
      </c>
      <c r="D146" s="50">
        <v>5</v>
      </c>
      <c r="E146" s="50">
        <v>0</v>
      </c>
    </row>
    <row r="147" spans="2:5" x14ac:dyDescent="0.35">
      <c r="B147" t="s">
        <v>643</v>
      </c>
      <c r="C147" s="50">
        <v>4</v>
      </c>
      <c r="D147" s="50">
        <v>4</v>
      </c>
      <c r="E147" s="50">
        <v>0</v>
      </c>
    </row>
    <row r="148" spans="2:5" x14ac:dyDescent="0.35">
      <c r="B148" t="s">
        <v>675</v>
      </c>
      <c r="C148" s="50">
        <v>1</v>
      </c>
      <c r="D148" s="50">
        <v>1</v>
      </c>
      <c r="E148" s="50">
        <v>0</v>
      </c>
    </row>
    <row r="149" spans="2:5" x14ac:dyDescent="0.35">
      <c r="B149" t="s">
        <v>687</v>
      </c>
      <c r="C149" s="50">
        <v>1</v>
      </c>
      <c r="D149" s="50">
        <v>1</v>
      </c>
      <c r="E149" s="50">
        <v>0</v>
      </c>
    </row>
    <row r="150" spans="2:5" x14ac:dyDescent="0.35">
      <c r="B150" t="s">
        <v>765</v>
      </c>
      <c r="C150" s="50">
        <v>4</v>
      </c>
      <c r="D150" s="50">
        <v>3</v>
      </c>
      <c r="E150" s="50">
        <v>1</v>
      </c>
    </row>
    <row r="151" spans="2:5" x14ac:dyDescent="0.35">
      <c r="B151" t="s">
        <v>791</v>
      </c>
      <c r="C151" s="50">
        <v>3</v>
      </c>
      <c r="D151" s="50">
        <v>3</v>
      </c>
      <c r="E151" s="50">
        <v>0</v>
      </c>
    </row>
    <row r="152" spans="2:5" x14ac:dyDescent="0.35">
      <c r="B152" t="s">
        <v>842</v>
      </c>
      <c r="C152" s="50">
        <v>1</v>
      </c>
      <c r="D152" s="50">
        <v>1</v>
      </c>
      <c r="E152" s="50">
        <v>0</v>
      </c>
    </row>
    <row r="153" spans="2:5" x14ac:dyDescent="0.35">
      <c r="B153" t="s">
        <v>880</v>
      </c>
      <c r="C153" s="50">
        <v>40</v>
      </c>
      <c r="D153" s="50">
        <v>10</v>
      </c>
      <c r="E153" s="50">
        <v>30</v>
      </c>
    </row>
    <row r="154" spans="2:5" x14ac:dyDescent="0.35">
      <c r="B154" t="s">
        <v>900</v>
      </c>
      <c r="C154" s="50">
        <v>32</v>
      </c>
      <c r="D154" s="50">
        <v>24</v>
      </c>
      <c r="E154" s="50">
        <v>8</v>
      </c>
    </row>
    <row r="155" spans="2:5" x14ac:dyDescent="0.35">
      <c r="B155" t="s">
        <v>958</v>
      </c>
      <c r="C155" s="50">
        <v>1</v>
      </c>
      <c r="D155" s="50">
        <v>1</v>
      </c>
      <c r="E155" s="50">
        <v>0</v>
      </c>
    </row>
    <row r="156" spans="2:5" x14ac:dyDescent="0.35">
      <c r="B156" t="s">
        <v>959</v>
      </c>
      <c r="C156" s="50">
        <v>16</v>
      </c>
      <c r="D156" s="50"/>
      <c r="E156" s="50">
        <v>16</v>
      </c>
    </row>
    <row r="157" spans="2:5" x14ac:dyDescent="0.35">
      <c r="B157" t="s">
        <v>979</v>
      </c>
      <c r="C157" s="50">
        <v>30</v>
      </c>
      <c r="D157" s="50">
        <v>10</v>
      </c>
      <c r="E157" s="50">
        <v>20</v>
      </c>
    </row>
    <row r="158" spans="2:5" x14ac:dyDescent="0.35">
      <c r="B158" t="s">
        <v>980</v>
      </c>
      <c r="C158" s="50">
        <v>65</v>
      </c>
      <c r="D158" s="50">
        <v>65</v>
      </c>
      <c r="E158" s="50">
        <v>0</v>
      </c>
    </row>
    <row r="159" spans="2:5" x14ac:dyDescent="0.35">
      <c r="B159" t="s">
        <v>1022</v>
      </c>
      <c r="C159" s="50">
        <v>32</v>
      </c>
      <c r="D159" s="50">
        <v>32</v>
      </c>
      <c r="E159" s="50">
        <v>0</v>
      </c>
    </row>
    <row r="160" spans="2:5" x14ac:dyDescent="0.35">
      <c r="B160" t="s">
        <v>1049</v>
      </c>
      <c r="C160" s="50">
        <v>5</v>
      </c>
      <c r="D160" s="50">
        <v>1</v>
      </c>
      <c r="E160" s="50">
        <v>4</v>
      </c>
    </row>
    <row r="161" spans="1:5" x14ac:dyDescent="0.35">
      <c r="B161" t="s">
        <v>1050</v>
      </c>
      <c r="C161" s="50">
        <v>1</v>
      </c>
      <c r="D161" s="50">
        <v>1</v>
      </c>
      <c r="E161" s="50">
        <v>0</v>
      </c>
    </row>
    <row r="162" spans="1:5" x14ac:dyDescent="0.35">
      <c r="B162" t="s">
        <v>1118</v>
      </c>
      <c r="C162" s="50">
        <v>64</v>
      </c>
      <c r="D162" s="50">
        <v>32</v>
      </c>
      <c r="E162" s="50">
        <v>32</v>
      </c>
    </row>
    <row r="163" spans="1:5" x14ac:dyDescent="0.35">
      <c r="B163" t="s">
        <v>1099</v>
      </c>
      <c r="C163" s="50">
        <v>25</v>
      </c>
      <c r="D163" s="50">
        <v>15</v>
      </c>
      <c r="E163" s="50">
        <v>10</v>
      </c>
    </row>
    <row r="164" spans="1:5" x14ac:dyDescent="0.35">
      <c r="B164" t="s">
        <v>1127</v>
      </c>
      <c r="C164" s="50">
        <v>1</v>
      </c>
      <c r="D164" s="50">
        <v>1</v>
      </c>
      <c r="E164" s="50">
        <v>0</v>
      </c>
    </row>
    <row r="165" spans="1:5" x14ac:dyDescent="0.35">
      <c r="A165" s="51" t="s">
        <v>184</v>
      </c>
      <c r="B165" s="51"/>
      <c r="C165" s="52">
        <v>720</v>
      </c>
      <c r="D165" s="52">
        <v>570</v>
      </c>
      <c r="E165" s="52">
        <v>150</v>
      </c>
    </row>
    <row r="166" spans="1:5" x14ac:dyDescent="0.35">
      <c r="A166">
        <v>11</v>
      </c>
      <c r="B166" t="s">
        <v>63</v>
      </c>
      <c r="C166" s="50">
        <v>1</v>
      </c>
      <c r="D166" s="50">
        <v>1</v>
      </c>
      <c r="E166" s="50">
        <v>0</v>
      </c>
    </row>
    <row r="167" spans="1:5" x14ac:dyDescent="0.35">
      <c r="B167" t="s">
        <v>19</v>
      </c>
      <c r="C167" s="50">
        <v>24</v>
      </c>
      <c r="D167" s="50">
        <v>24</v>
      </c>
      <c r="E167" s="50">
        <v>0</v>
      </c>
    </row>
    <row r="168" spans="1:5" x14ac:dyDescent="0.35">
      <c r="B168" t="s">
        <v>16</v>
      </c>
      <c r="C168" s="50">
        <v>5</v>
      </c>
      <c r="D168" s="50">
        <v>5</v>
      </c>
      <c r="E168" s="50">
        <v>0</v>
      </c>
    </row>
    <row r="169" spans="1:5" x14ac:dyDescent="0.35">
      <c r="B169" t="s">
        <v>29</v>
      </c>
      <c r="C169" s="50">
        <v>20</v>
      </c>
      <c r="D169" s="50">
        <v>20</v>
      </c>
      <c r="E169" s="50">
        <v>0</v>
      </c>
    </row>
    <row r="170" spans="1:5" x14ac:dyDescent="0.35">
      <c r="B170" t="s">
        <v>28</v>
      </c>
      <c r="C170" s="50">
        <v>85</v>
      </c>
      <c r="D170" s="50">
        <v>85</v>
      </c>
      <c r="E170" s="50">
        <v>0</v>
      </c>
    </row>
    <row r="171" spans="1:5" x14ac:dyDescent="0.35">
      <c r="B171" t="s">
        <v>37</v>
      </c>
      <c r="C171" s="50">
        <v>10</v>
      </c>
      <c r="D171" s="50">
        <v>10</v>
      </c>
      <c r="E171" s="50">
        <v>0</v>
      </c>
    </row>
    <row r="172" spans="1:5" x14ac:dyDescent="0.35">
      <c r="B172" t="s">
        <v>194</v>
      </c>
      <c r="C172" s="50">
        <v>20</v>
      </c>
      <c r="D172" s="50">
        <v>20</v>
      </c>
      <c r="E172" s="50">
        <v>0</v>
      </c>
    </row>
    <row r="173" spans="1:5" x14ac:dyDescent="0.35">
      <c r="B173" t="s">
        <v>196</v>
      </c>
      <c r="C173" s="50">
        <v>3</v>
      </c>
      <c r="D173" s="50">
        <v>3</v>
      </c>
      <c r="E173" s="50">
        <v>0</v>
      </c>
    </row>
    <row r="174" spans="1:5" x14ac:dyDescent="0.35">
      <c r="B174" t="s">
        <v>233</v>
      </c>
      <c r="C174" s="50">
        <v>5</v>
      </c>
      <c r="D174" s="50">
        <v>5</v>
      </c>
      <c r="E174" s="50">
        <v>0</v>
      </c>
    </row>
    <row r="175" spans="1:5" x14ac:dyDescent="0.35">
      <c r="B175" t="s">
        <v>375</v>
      </c>
      <c r="C175" s="50">
        <v>33</v>
      </c>
      <c r="D175" s="50">
        <v>33</v>
      </c>
      <c r="E175" s="50">
        <v>0</v>
      </c>
    </row>
    <row r="176" spans="1:5" x14ac:dyDescent="0.35">
      <c r="B176" t="s">
        <v>405</v>
      </c>
      <c r="C176" s="50">
        <v>8</v>
      </c>
      <c r="D176" s="50">
        <v>8</v>
      </c>
      <c r="E176" s="50">
        <v>0</v>
      </c>
    </row>
    <row r="177" spans="1:5" x14ac:dyDescent="0.35">
      <c r="B177" t="s">
        <v>435</v>
      </c>
      <c r="C177" s="50">
        <v>22</v>
      </c>
      <c r="D177" s="50">
        <v>22</v>
      </c>
      <c r="E177" s="50">
        <v>0</v>
      </c>
    </row>
    <row r="178" spans="1:5" x14ac:dyDescent="0.35">
      <c r="B178" t="s">
        <v>431</v>
      </c>
      <c r="C178" s="50">
        <v>4</v>
      </c>
      <c r="D178" s="50">
        <v>4</v>
      </c>
      <c r="E178" s="50">
        <v>0</v>
      </c>
    </row>
    <row r="179" spans="1:5" x14ac:dyDescent="0.35">
      <c r="B179" t="s">
        <v>491</v>
      </c>
      <c r="C179" s="50">
        <v>4</v>
      </c>
      <c r="D179" s="50">
        <v>4</v>
      </c>
      <c r="E179" s="50">
        <v>0</v>
      </c>
    </row>
    <row r="180" spans="1:5" x14ac:dyDescent="0.35">
      <c r="B180" t="s">
        <v>489</v>
      </c>
      <c r="C180" s="50">
        <v>10</v>
      </c>
      <c r="D180" s="50">
        <v>10</v>
      </c>
      <c r="E180" s="50">
        <v>0</v>
      </c>
    </row>
    <row r="181" spans="1:5" x14ac:dyDescent="0.35">
      <c r="B181" t="s">
        <v>501</v>
      </c>
      <c r="C181" s="50">
        <v>1</v>
      </c>
      <c r="D181" s="50">
        <v>1</v>
      </c>
      <c r="E181" s="50">
        <v>0</v>
      </c>
    </row>
    <row r="182" spans="1:5" x14ac:dyDescent="0.35">
      <c r="B182" t="s">
        <v>518</v>
      </c>
      <c r="C182" s="50">
        <v>10</v>
      </c>
      <c r="D182" s="50">
        <v>10</v>
      </c>
      <c r="E182" s="50">
        <v>0</v>
      </c>
    </row>
    <row r="183" spans="1:5" x14ac:dyDescent="0.35">
      <c r="A183" s="51" t="s">
        <v>188</v>
      </c>
      <c r="B183" s="51"/>
      <c r="C183" s="52">
        <v>265</v>
      </c>
      <c r="D183" s="52">
        <v>265</v>
      </c>
      <c r="E183" s="52">
        <v>0</v>
      </c>
    </row>
    <row r="184" spans="1:5" x14ac:dyDescent="0.35">
      <c r="A184">
        <v>12</v>
      </c>
      <c r="B184" t="s">
        <v>19</v>
      </c>
      <c r="C184" s="50">
        <v>12</v>
      </c>
      <c r="D184" s="50">
        <v>12</v>
      </c>
      <c r="E184" s="50">
        <v>0</v>
      </c>
    </row>
    <row r="185" spans="1:5" x14ac:dyDescent="0.35">
      <c r="B185" t="s">
        <v>179</v>
      </c>
      <c r="C185" s="50">
        <v>4</v>
      </c>
      <c r="D185" s="50">
        <v>4</v>
      </c>
      <c r="E185" s="50">
        <v>0</v>
      </c>
    </row>
    <row r="186" spans="1:5" x14ac:dyDescent="0.35">
      <c r="B186" t="s">
        <v>176</v>
      </c>
      <c r="C186" s="50">
        <v>16</v>
      </c>
      <c r="D186" s="50">
        <v>16</v>
      </c>
      <c r="E186" s="50">
        <v>0</v>
      </c>
    </row>
    <row r="187" spans="1:5" x14ac:dyDescent="0.35">
      <c r="B187" t="s">
        <v>16</v>
      </c>
      <c r="C187" s="50">
        <v>10</v>
      </c>
      <c r="D187" s="50">
        <v>10</v>
      </c>
      <c r="E187" s="50">
        <v>0</v>
      </c>
    </row>
    <row r="188" spans="1:5" x14ac:dyDescent="0.35">
      <c r="B188" t="s">
        <v>17</v>
      </c>
      <c r="C188" s="50">
        <v>2</v>
      </c>
      <c r="D188" s="50">
        <v>2</v>
      </c>
      <c r="E188" s="50">
        <v>0</v>
      </c>
    </row>
    <row r="189" spans="1:5" x14ac:dyDescent="0.35">
      <c r="B189" t="s">
        <v>64</v>
      </c>
      <c r="C189" s="50">
        <v>20</v>
      </c>
      <c r="D189" s="50">
        <v>20</v>
      </c>
      <c r="E189" s="50">
        <v>0</v>
      </c>
    </row>
    <row r="190" spans="1:5" x14ac:dyDescent="0.35">
      <c r="B190" t="s">
        <v>15</v>
      </c>
      <c r="C190" s="50">
        <v>1</v>
      </c>
      <c r="D190" s="50">
        <v>1</v>
      </c>
      <c r="E190" s="50">
        <v>0</v>
      </c>
    </row>
    <row r="191" spans="1:5" x14ac:dyDescent="0.35">
      <c r="B191" t="s">
        <v>14</v>
      </c>
      <c r="C191" s="50">
        <v>5</v>
      </c>
      <c r="D191" s="50">
        <v>5</v>
      </c>
      <c r="E191" s="50">
        <v>0</v>
      </c>
    </row>
    <row r="192" spans="1:5" x14ac:dyDescent="0.35">
      <c r="B192" t="s">
        <v>28</v>
      </c>
      <c r="C192" s="50">
        <v>40</v>
      </c>
      <c r="D192" s="50">
        <v>40</v>
      </c>
      <c r="E192" s="50">
        <v>0</v>
      </c>
    </row>
    <row r="193" spans="2:5" x14ac:dyDescent="0.35">
      <c r="B193" t="s">
        <v>236</v>
      </c>
      <c r="C193" s="50">
        <v>4</v>
      </c>
      <c r="D193" s="50">
        <v>4</v>
      </c>
      <c r="E193" s="50">
        <v>0</v>
      </c>
    </row>
    <row r="194" spans="2:5" x14ac:dyDescent="0.35">
      <c r="B194" t="s">
        <v>229</v>
      </c>
      <c r="C194" s="50">
        <v>2</v>
      </c>
      <c r="D194" s="50">
        <v>2</v>
      </c>
      <c r="E194" s="50">
        <v>0</v>
      </c>
    </row>
    <row r="195" spans="2:5" x14ac:dyDescent="0.35">
      <c r="B195" t="s">
        <v>233</v>
      </c>
      <c r="C195" s="50">
        <v>3</v>
      </c>
      <c r="D195" s="50">
        <v>3</v>
      </c>
      <c r="E195" s="50">
        <v>0</v>
      </c>
    </row>
    <row r="196" spans="2:5" x14ac:dyDescent="0.35">
      <c r="B196" t="s">
        <v>265</v>
      </c>
      <c r="C196" s="50">
        <v>1</v>
      </c>
      <c r="D196" s="50">
        <v>1</v>
      </c>
      <c r="E196" s="50">
        <v>0</v>
      </c>
    </row>
    <row r="197" spans="2:5" x14ac:dyDescent="0.35">
      <c r="B197" t="s">
        <v>356</v>
      </c>
      <c r="C197" s="50">
        <v>5</v>
      </c>
      <c r="D197" s="50">
        <v>5</v>
      </c>
      <c r="E197" s="50">
        <v>0</v>
      </c>
    </row>
    <row r="198" spans="2:5" x14ac:dyDescent="0.35">
      <c r="B198" t="s">
        <v>357</v>
      </c>
      <c r="C198" s="50">
        <v>1</v>
      </c>
      <c r="D198" s="50">
        <v>1</v>
      </c>
      <c r="E198" s="50">
        <v>0</v>
      </c>
    </row>
    <row r="199" spans="2:5" x14ac:dyDescent="0.35">
      <c r="B199" t="s">
        <v>358</v>
      </c>
      <c r="C199" s="50">
        <v>4</v>
      </c>
      <c r="D199" s="50">
        <v>4</v>
      </c>
      <c r="E199" s="50">
        <v>0</v>
      </c>
    </row>
    <row r="200" spans="2:5" x14ac:dyDescent="0.35">
      <c r="B200" t="s">
        <v>365</v>
      </c>
      <c r="C200" s="50">
        <v>1</v>
      </c>
      <c r="D200" s="50">
        <v>1</v>
      </c>
      <c r="E200" s="50">
        <v>0</v>
      </c>
    </row>
    <row r="201" spans="2:5" x14ac:dyDescent="0.35">
      <c r="B201" t="s">
        <v>405</v>
      </c>
      <c r="C201" s="50">
        <v>20</v>
      </c>
      <c r="D201" s="50">
        <v>20</v>
      </c>
      <c r="E201" s="50">
        <v>0</v>
      </c>
    </row>
    <row r="202" spans="2:5" x14ac:dyDescent="0.35">
      <c r="B202" t="s">
        <v>435</v>
      </c>
      <c r="C202" s="50">
        <v>1</v>
      </c>
      <c r="D202" s="50">
        <v>1</v>
      </c>
      <c r="E202" s="50">
        <v>0</v>
      </c>
    </row>
    <row r="203" spans="2:5" x14ac:dyDescent="0.35">
      <c r="B203" t="s">
        <v>489</v>
      </c>
      <c r="C203" s="50">
        <v>10</v>
      </c>
      <c r="D203" s="50">
        <v>10</v>
      </c>
      <c r="E203" s="50">
        <v>0</v>
      </c>
    </row>
    <row r="204" spans="2:5" x14ac:dyDescent="0.35">
      <c r="B204" t="s">
        <v>575</v>
      </c>
      <c r="C204" s="50">
        <v>5</v>
      </c>
      <c r="D204" s="50">
        <v>5</v>
      </c>
      <c r="E204" s="50">
        <v>0</v>
      </c>
    </row>
    <row r="205" spans="2:5" x14ac:dyDescent="0.35">
      <c r="B205" t="s">
        <v>573</v>
      </c>
      <c r="C205" s="50">
        <v>2</v>
      </c>
      <c r="D205" s="50">
        <v>2</v>
      </c>
      <c r="E205" s="50">
        <v>0</v>
      </c>
    </row>
    <row r="206" spans="2:5" x14ac:dyDescent="0.35">
      <c r="B206" t="s">
        <v>568</v>
      </c>
      <c r="C206" s="50">
        <v>1</v>
      </c>
      <c r="D206" s="50">
        <v>1</v>
      </c>
      <c r="E206" s="50">
        <v>0</v>
      </c>
    </row>
    <row r="207" spans="2:5" x14ac:dyDescent="0.35">
      <c r="B207" t="s">
        <v>583</v>
      </c>
      <c r="C207" s="50">
        <v>10</v>
      </c>
      <c r="D207" s="50">
        <v>10</v>
      </c>
      <c r="E207" s="50">
        <v>0</v>
      </c>
    </row>
    <row r="208" spans="2:5" x14ac:dyDescent="0.35">
      <c r="B208" t="s">
        <v>591</v>
      </c>
      <c r="C208" s="50">
        <v>12</v>
      </c>
      <c r="D208" s="50">
        <v>12</v>
      </c>
      <c r="E208" s="50">
        <v>0</v>
      </c>
    </row>
    <row r="209" spans="1:5" x14ac:dyDescent="0.35">
      <c r="B209" t="s">
        <v>592</v>
      </c>
      <c r="C209" s="50">
        <v>2</v>
      </c>
      <c r="D209" s="50">
        <v>2</v>
      </c>
      <c r="E209" s="50">
        <v>0</v>
      </c>
    </row>
    <row r="210" spans="1:5" x14ac:dyDescent="0.35">
      <c r="B210" t="s">
        <v>593</v>
      </c>
      <c r="C210" s="50">
        <v>4</v>
      </c>
      <c r="D210" s="50">
        <v>4</v>
      </c>
      <c r="E210" s="50">
        <v>0</v>
      </c>
    </row>
    <row r="211" spans="1:5" x14ac:dyDescent="0.35">
      <c r="B211" t="s">
        <v>579</v>
      </c>
      <c r="C211" s="50">
        <v>20</v>
      </c>
      <c r="D211" s="50">
        <v>20</v>
      </c>
      <c r="E211" s="50">
        <v>0</v>
      </c>
    </row>
    <row r="212" spans="1:5" x14ac:dyDescent="0.35">
      <c r="B212" t="s">
        <v>614</v>
      </c>
      <c r="C212" s="50">
        <v>40</v>
      </c>
      <c r="D212" s="50">
        <v>40</v>
      </c>
      <c r="E212" s="50">
        <v>0</v>
      </c>
    </row>
    <row r="213" spans="1:5" x14ac:dyDescent="0.35">
      <c r="B213" t="s">
        <v>613</v>
      </c>
      <c r="C213" s="50">
        <v>20</v>
      </c>
      <c r="D213" s="50">
        <v>20</v>
      </c>
      <c r="E213" s="50">
        <v>0</v>
      </c>
    </row>
    <row r="214" spans="1:5" x14ac:dyDescent="0.35">
      <c r="A214" s="51" t="s">
        <v>208</v>
      </c>
      <c r="B214" s="51"/>
      <c r="C214" s="52">
        <v>278</v>
      </c>
      <c r="D214" s="52">
        <v>278</v>
      </c>
      <c r="E214" s="52">
        <v>0</v>
      </c>
    </row>
    <row r="215" spans="1:5" x14ac:dyDescent="0.35">
      <c r="A215">
        <v>1</v>
      </c>
      <c r="B215" t="s">
        <v>29</v>
      </c>
      <c r="C215" s="50">
        <v>20</v>
      </c>
      <c r="D215" s="50">
        <v>20</v>
      </c>
      <c r="E215" s="50">
        <v>0</v>
      </c>
    </row>
    <row r="216" spans="1:5" x14ac:dyDescent="0.35">
      <c r="B216" t="s">
        <v>28</v>
      </c>
      <c r="C216" s="50">
        <v>40</v>
      </c>
      <c r="D216" s="50">
        <v>40</v>
      </c>
      <c r="E216" s="50">
        <v>0</v>
      </c>
    </row>
    <row r="217" spans="1:5" x14ac:dyDescent="0.35">
      <c r="B217" t="s">
        <v>194</v>
      </c>
      <c r="C217" s="50">
        <v>32</v>
      </c>
      <c r="D217" s="50">
        <v>32</v>
      </c>
      <c r="E217" s="50">
        <v>0</v>
      </c>
    </row>
    <row r="218" spans="1:5" x14ac:dyDescent="0.35">
      <c r="B218" t="s">
        <v>213</v>
      </c>
      <c r="C218" s="50">
        <v>2</v>
      </c>
      <c r="D218" s="50">
        <v>2</v>
      </c>
      <c r="E218" s="50">
        <v>0</v>
      </c>
    </row>
    <row r="219" spans="1:5" x14ac:dyDescent="0.35">
      <c r="B219" t="s">
        <v>214</v>
      </c>
      <c r="C219" s="50">
        <v>2</v>
      </c>
      <c r="D219" s="50">
        <v>2</v>
      </c>
      <c r="E219" s="50">
        <v>0</v>
      </c>
    </row>
    <row r="220" spans="1:5" x14ac:dyDescent="0.35">
      <c r="B220" t="s">
        <v>229</v>
      </c>
      <c r="C220" s="50">
        <v>2</v>
      </c>
      <c r="D220" s="50">
        <v>2</v>
      </c>
      <c r="E220" s="50">
        <v>0</v>
      </c>
    </row>
    <row r="221" spans="1:5" x14ac:dyDescent="0.35">
      <c r="B221" t="s">
        <v>234</v>
      </c>
      <c r="C221" s="50">
        <v>2</v>
      </c>
      <c r="D221" s="50">
        <v>2</v>
      </c>
      <c r="E221" s="50">
        <v>0</v>
      </c>
    </row>
    <row r="222" spans="1:5" x14ac:dyDescent="0.35">
      <c r="B222" t="s">
        <v>231</v>
      </c>
      <c r="C222" s="50">
        <v>1</v>
      </c>
      <c r="D222" s="50">
        <v>1</v>
      </c>
      <c r="E222" s="50">
        <v>0</v>
      </c>
    </row>
    <row r="223" spans="1:5" x14ac:dyDescent="0.35">
      <c r="B223" t="s">
        <v>232</v>
      </c>
      <c r="C223" s="50">
        <v>3</v>
      </c>
      <c r="D223" s="50">
        <v>3</v>
      </c>
      <c r="E223" s="50">
        <v>0</v>
      </c>
    </row>
    <row r="224" spans="1:5" x14ac:dyDescent="0.35">
      <c r="B224" t="s">
        <v>233</v>
      </c>
      <c r="C224" s="50">
        <v>1</v>
      </c>
      <c r="D224" s="50">
        <v>1</v>
      </c>
      <c r="E224" s="50">
        <v>0</v>
      </c>
    </row>
    <row r="225" spans="1:5" x14ac:dyDescent="0.35">
      <c r="B225" t="s">
        <v>239</v>
      </c>
      <c r="C225" s="50">
        <v>16</v>
      </c>
      <c r="D225" s="50">
        <v>11</v>
      </c>
      <c r="E225" s="50">
        <v>5</v>
      </c>
    </row>
    <row r="226" spans="1:5" x14ac:dyDescent="0.35">
      <c r="B226" t="s">
        <v>238</v>
      </c>
      <c r="C226" s="50">
        <v>1</v>
      </c>
      <c r="D226" s="50">
        <v>1</v>
      </c>
      <c r="E226" s="50">
        <v>0</v>
      </c>
    </row>
    <row r="227" spans="1:5" x14ac:dyDescent="0.35">
      <c r="B227" t="s">
        <v>245</v>
      </c>
      <c r="C227" s="50">
        <v>12</v>
      </c>
      <c r="D227" s="50">
        <v>12</v>
      </c>
      <c r="E227" s="50">
        <v>0</v>
      </c>
    </row>
    <row r="228" spans="1:5" x14ac:dyDescent="0.35">
      <c r="B228" t="s">
        <v>265</v>
      </c>
      <c r="C228" s="50">
        <v>1</v>
      </c>
      <c r="D228" s="50">
        <v>1</v>
      </c>
      <c r="E228" s="50">
        <v>0</v>
      </c>
    </row>
    <row r="229" spans="1:5" x14ac:dyDescent="0.35">
      <c r="B229" t="s">
        <v>405</v>
      </c>
      <c r="C229" s="50">
        <v>20</v>
      </c>
      <c r="D229" s="50">
        <v>20</v>
      </c>
      <c r="E229" s="50">
        <v>0</v>
      </c>
    </row>
    <row r="230" spans="1:5" x14ac:dyDescent="0.35">
      <c r="B230" t="s">
        <v>489</v>
      </c>
      <c r="C230" s="50">
        <v>17</v>
      </c>
      <c r="D230" s="50">
        <v>17</v>
      </c>
      <c r="E230" s="50">
        <v>0</v>
      </c>
    </row>
    <row r="231" spans="1:5" x14ac:dyDescent="0.35">
      <c r="B231" t="s">
        <v>583</v>
      </c>
      <c r="C231" s="50">
        <v>16</v>
      </c>
      <c r="D231" s="50">
        <v>16</v>
      </c>
      <c r="E231" s="50">
        <v>0</v>
      </c>
    </row>
    <row r="232" spans="1:5" x14ac:dyDescent="0.35">
      <c r="B232" t="s">
        <v>624</v>
      </c>
      <c r="C232" s="50">
        <v>44</v>
      </c>
      <c r="D232" s="50">
        <v>44</v>
      </c>
      <c r="E232" s="50">
        <v>0</v>
      </c>
    </row>
    <row r="233" spans="1:5" x14ac:dyDescent="0.35">
      <c r="B233" t="s">
        <v>625</v>
      </c>
      <c r="C233" s="50">
        <v>13</v>
      </c>
      <c r="D233" s="50">
        <v>13</v>
      </c>
      <c r="E233" s="50">
        <v>0</v>
      </c>
    </row>
    <row r="234" spans="1:5" x14ac:dyDescent="0.35">
      <c r="B234" t="s">
        <v>656</v>
      </c>
      <c r="C234" s="50">
        <v>1</v>
      </c>
      <c r="D234" s="50">
        <v>1</v>
      </c>
      <c r="E234" s="50">
        <v>0</v>
      </c>
    </row>
    <row r="235" spans="1:5" x14ac:dyDescent="0.35">
      <c r="B235" t="s">
        <v>643</v>
      </c>
      <c r="C235" s="50">
        <v>4</v>
      </c>
      <c r="D235" s="50">
        <v>4</v>
      </c>
      <c r="E235" s="50">
        <v>0</v>
      </c>
    </row>
    <row r="236" spans="1:5" x14ac:dyDescent="0.35">
      <c r="B236" t="s">
        <v>632</v>
      </c>
      <c r="C236" s="50">
        <v>20</v>
      </c>
      <c r="D236" s="50">
        <v>20</v>
      </c>
      <c r="E236" s="50">
        <v>0</v>
      </c>
    </row>
    <row r="237" spans="1:5" x14ac:dyDescent="0.35">
      <c r="B237" t="s">
        <v>653</v>
      </c>
      <c r="C237" s="50">
        <v>2</v>
      </c>
      <c r="D237" s="50">
        <v>2</v>
      </c>
      <c r="E237" s="50">
        <v>0</v>
      </c>
    </row>
    <row r="238" spans="1:5" x14ac:dyDescent="0.35">
      <c r="B238" t="s">
        <v>655</v>
      </c>
      <c r="C238" s="50">
        <v>10</v>
      </c>
      <c r="D238" s="50">
        <v>10</v>
      </c>
      <c r="E238" s="50">
        <v>0</v>
      </c>
    </row>
    <row r="239" spans="1:5" x14ac:dyDescent="0.35">
      <c r="B239" t="s">
        <v>683</v>
      </c>
      <c r="C239" s="50">
        <v>12</v>
      </c>
      <c r="D239" s="50">
        <v>8</v>
      </c>
      <c r="E239" s="50">
        <v>4</v>
      </c>
    </row>
    <row r="240" spans="1:5" x14ac:dyDescent="0.35">
      <c r="A240" s="51" t="s">
        <v>244</v>
      </c>
      <c r="B240" s="51"/>
      <c r="C240" s="52">
        <v>294</v>
      </c>
      <c r="D240" s="52">
        <v>285</v>
      </c>
      <c r="E240" s="52">
        <v>9</v>
      </c>
    </row>
    <row r="241" spans="1:5" x14ac:dyDescent="0.35">
      <c r="A241">
        <v>2</v>
      </c>
      <c r="B241" t="s">
        <v>19</v>
      </c>
      <c r="C241" s="50">
        <v>32</v>
      </c>
      <c r="D241" s="50">
        <v>32</v>
      </c>
      <c r="E241" s="50">
        <v>0</v>
      </c>
    </row>
    <row r="242" spans="1:5" x14ac:dyDescent="0.35">
      <c r="B242" t="s">
        <v>16</v>
      </c>
      <c r="C242" s="50">
        <v>11</v>
      </c>
      <c r="D242" s="50">
        <v>11</v>
      </c>
      <c r="E242" s="50">
        <v>0</v>
      </c>
    </row>
    <row r="243" spans="1:5" x14ac:dyDescent="0.35">
      <c r="B243" t="s">
        <v>29</v>
      </c>
      <c r="C243" s="50">
        <v>40</v>
      </c>
      <c r="D243" s="50">
        <v>40</v>
      </c>
      <c r="E243" s="50">
        <v>0</v>
      </c>
    </row>
    <row r="244" spans="1:5" x14ac:dyDescent="0.35">
      <c r="B244" t="s">
        <v>64</v>
      </c>
      <c r="C244" s="50">
        <v>20</v>
      </c>
      <c r="D244" s="50">
        <v>20</v>
      </c>
      <c r="E244" s="50">
        <v>0</v>
      </c>
    </row>
    <row r="245" spans="1:5" x14ac:dyDescent="0.35">
      <c r="B245" t="s">
        <v>28</v>
      </c>
      <c r="C245" s="50">
        <v>40</v>
      </c>
      <c r="D245" s="50">
        <v>40</v>
      </c>
      <c r="E245" s="50">
        <v>0</v>
      </c>
    </row>
    <row r="246" spans="1:5" x14ac:dyDescent="0.35">
      <c r="B246" t="s">
        <v>194</v>
      </c>
      <c r="C246" s="50">
        <v>20</v>
      </c>
      <c r="D246" s="50">
        <v>20</v>
      </c>
      <c r="E246" s="50">
        <v>0</v>
      </c>
    </row>
    <row r="247" spans="1:5" x14ac:dyDescent="0.35">
      <c r="B247" t="s">
        <v>229</v>
      </c>
      <c r="C247" s="50">
        <v>1</v>
      </c>
      <c r="D247" s="50">
        <v>1</v>
      </c>
      <c r="E247" s="50">
        <v>0</v>
      </c>
    </row>
    <row r="248" spans="1:5" x14ac:dyDescent="0.35">
      <c r="B248" t="s">
        <v>233</v>
      </c>
      <c r="C248" s="50">
        <v>2</v>
      </c>
      <c r="D248" s="50">
        <v>2</v>
      </c>
      <c r="E248" s="50">
        <v>0</v>
      </c>
    </row>
    <row r="249" spans="1:5" x14ac:dyDescent="0.35">
      <c r="B249" t="s">
        <v>245</v>
      </c>
      <c r="C249" s="50">
        <v>12</v>
      </c>
      <c r="D249" s="50">
        <v>12</v>
      </c>
      <c r="E249" s="50">
        <v>0</v>
      </c>
    </row>
    <row r="250" spans="1:5" x14ac:dyDescent="0.35">
      <c r="B250" t="s">
        <v>254</v>
      </c>
      <c r="C250" s="50">
        <v>2</v>
      </c>
      <c r="D250" s="50">
        <v>2</v>
      </c>
      <c r="E250" s="50">
        <v>0</v>
      </c>
    </row>
    <row r="251" spans="1:5" x14ac:dyDescent="0.35">
      <c r="B251" t="s">
        <v>270</v>
      </c>
      <c r="C251" s="50">
        <v>3</v>
      </c>
      <c r="D251" s="50">
        <v>3</v>
      </c>
      <c r="E251" s="50">
        <v>0</v>
      </c>
    </row>
    <row r="252" spans="1:5" x14ac:dyDescent="0.35">
      <c r="B252" t="s">
        <v>405</v>
      </c>
      <c r="C252" s="50">
        <v>1</v>
      </c>
      <c r="D252" s="50">
        <v>1</v>
      </c>
      <c r="E252" s="50">
        <v>0</v>
      </c>
    </row>
    <row r="253" spans="1:5" x14ac:dyDescent="0.35">
      <c r="B253" t="s">
        <v>625</v>
      </c>
      <c r="C253" s="50">
        <v>10</v>
      </c>
      <c r="D253" s="50">
        <v>10</v>
      </c>
      <c r="E253" s="50">
        <v>0</v>
      </c>
    </row>
    <row r="254" spans="1:5" x14ac:dyDescent="0.35">
      <c r="B254" t="s">
        <v>656</v>
      </c>
      <c r="C254" s="50">
        <v>1</v>
      </c>
      <c r="D254" s="50">
        <v>1</v>
      </c>
      <c r="E254" s="50">
        <v>0</v>
      </c>
    </row>
    <row r="255" spans="1:5" x14ac:dyDescent="0.35">
      <c r="B255" t="s">
        <v>687</v>
      </c>
      <c r="C255" s="50">
        <v>1</v>
      </c>
      <c r="D255" s="50">
        <v>1</v>
      </c>
      <c r="E255" s="50">
        <v>0</v>
      </c>
    </row>
    <row r="256" spans="1:5" x14ac:dyDescent="0.35">
      <c r="A256" s="51" t="s">
        <v>269</v>
      </c>
      <c r="B256" s="51"/>
      <c r="C256" s="52">
        <v>196</v>
      </c>
      <c r="D256" s="52">
        <v>196</v>
      </c>
      <c r="E256" s="52">
        <v>0</v>
      </c>
    </row>
    <row r="257" spans="1:5" x14ac:dyDescent="0.35">
      <c r="A257">
        <v>4</v>
      </c>
      <c r="B257" t="s">
        <v>19</v>
      </c>
      <c r="C257" s="50">
        <v>40</v>
      </c>
      <c r="D257" s="50">
        <v>40</v>
      </c>
      <c r="E257" s="50">
        <v>0</v>
      </c>
    </row>
    <row r="258" spans="1:5" x14ac:dyDescent="0.35">
      <c r="B258" t="s">
        <v>16</v>
      </c>
      <c r="C258" s="50">
        <v>5</v>
      </c>
      <c r="D258" s="50">
        <v>5</v>
      </c>
      <c r="E258" s="50">
        <v>0</v>
      </c>
    </row>
    <row r="259" spans="1:5" x14ac:dyDescent="0.35">
      <c r="B259" t="s">
        <v>17</v>
      </c>
      <c r="C259" s="50">
        <v>2</v>
      </c>
      <c r="D259" s="50">
        <v>2</v>
      </c>
      <c r="E259" s="50">
        <v>0</v>
      </c>
    </row>
    <row r="260" spans="1:5" x14ac:dyDescent="0.35">
      <c r="B260" t="s">
        <v>29</v>
      </c>
      <c r="C260" s="50">
        <v>31</v>
      </c>
      <c r="D260" s="50">
        <v>31</v>
      </c>
      <c r="E260" s="50">
        <v>0</v>
      </c>
    </row>
    <row r="261" spans="1:5" x14ac:dyDescent="0.35">
      <c r="B261" t="s">
        <v>64</v>
      </c>
      <c r="C261" s="50">
        <v>15</v>
      </c>
      <c r="D261" s="50">
        <v>15</v>
      </c>
      <c r="E261" s="50">
        <v>0</v>
      </c>
    </row>
    <row r="262" spans="1:5" x14ac:dyDescent="0.35">
      <c r="B262" t="s">
        <v>28</v>
      </c>
      <c r="C262" s="50">
        <v>120</v>
      </c>
      <c r="D262" s="50">
        <v>120</v>
      </c>
      <c r="E262" s="50">
        <v>0</v>
      </c>
    </row>
    <row r="263" spans="1:5" x14ac:dyDescent="0.35">
      <c r="B263" t="s">
        <v>233</v>
      </c>
      <c r="C263" s="50">
        <v>2</v>
      </c>
      <c r="D263" s="50">
        <v>2</v>
      </c>
      <c r="E263" s="50">
        <v>0</v>
      </c>
    </row>
    <row r="264" spans="1:5" x14ac:dyDescent="0.35">
      <c r="B264" t="s">
        <v>356</v>
      </c>
      <c r="C264" s="50">
        <v>6</v>
      </c>
      <c r="D264" s="50">
        <v>6</v>
      </c>
      <c r="E264" s="50">
        <v>0</v>
      </c>
    </row>
    <row r="265" spans="1:5" x14ac:dyDescent="0.35">
      <c r="B265" t="s">
        <v>357</v>
      </c>
      <c r="C265" s="50">
        <v>2</v>
      </c>
      <c r="D265" s="50">
        <v>2</v>
      </c>
      <c r="E265" s="50">
        <v>0</v>
      </c>
    </row>
    <row r="266" spans="1:5" x14ac:dyDescent="0.35">
      <c r="B266" t="s">
        <v>358</v>
      </c>
      <c r="C266" s="50">
        <v>2</v>
      </c>
      <c r="D266" s="50">
        <v>2</v>
      </c>
      <c r="E266" s="50">
        <v>0</v>
      </c>
    </row>
    <row r="267" spans="1:5" x14ac:dyDescent="0.35">
      <c r="B267" t="s">
        <v>359</v>
      </c>
      <c r="C267" s="50">
        <v>10</v>
      </c>
      <c r="D267" s="50">
        <v>10</v>
      </c>
      <c r="E267" s="50">
        <v>0</v>
      </c>
    </row>
    <row r="268" spans="1:5" x14ac:dyDescent="0.35">
      <c r="B268" t="s">
        <v>643</v>
      </c>
      <c r="C268" s="50">
        <v>4</v>
      </c>
      <c r="D268" s="50">
        <v>4</v>
      </c>
      <c r="E268" s="50">
        <v>0</v>
      </c>
    </row>
    <row r="269" spans="1:5" x14ac:dyDescent="0.35">
      <c r="B269" t="s">
        <v>675</v>
      </c>
      <c r="C269" s="50">
        <v>2</v>
      </c>
      <c r="D269" s="50">
        <v>2</v>
      </c>
      <c r="E269" s="50">
        <v>0</v>
      </c>
    </row>
    <row r="270" spans="1:5" x14ac:dyDescent="0.35">
      <c r="B270" t="s">
        <v>687</v>
      </c>
      <c r="C270" s="50">
        <v>1</v>
      </c>
      <c r="D270" s="50">
        <v>1</v>
      </c>
      <c r="E270" s="50">
        <v>0</v>
      </c>
    </row>
    <row r="271" spans="1:5" x14ac:dyDescent="0.35">
      <c r="B271" t="s">
        <v>729</v>
      </c>
      <c r="C271" s="50">
        <v>83</v>
      </c>
      <c r="D271" s="50">
        <v>83</v>
      </c>
      <c r="E271" s="50">
        <v>0</v>
      </c>
    </row>
    <row r="272" spans="1:5" x14ac:dyDescent="0.35">
      <c r="B272" t="s">
        <v>744</v>
      </c>
      <c r="C272" s="50">
        <v>19</v>
      </c>
      <c r="D272" s="50">
        <v>19</v>
      </c>
      <c r="E272" s="50">
        <v>0</v>
      </c>
    </row>
    <row r="273" spans="1:5" x14ac:dyDescent="0.35">
      <c r="B273" t="s">
        <v>763</v>
      </c>
      <c r="C273" s="50">
        <v>20</v>
      </c>
      <c r="D273" s="50">
        <v>20</v>
      </c>
      <c r="E273" s="50">
        <v>0</v>
      </c>
    </row>
    <row r="274" spans="1:5" x14ac:dyDescent="0.35">
      <c r="B274" t="s">
        <v>765</v>
      </c>
      <c r="C274" s="50">
        <v>9</v>
      </c>
      <c r="D274" s="50">
        <v>9</v>
      </c>
      <c r="E274" s="50">
        <v>0</v>
      </c>
    </row>
    <row r="275" spans="1:5" x14ac:dyDescent="0.35">
      <c r="B275" t="s">
        <v>764</v>
      </c>
      <c r="C275" s="50">
        <v>1</v>
      </c>
      <c r="D275" s="50">
        <v>1</v>
      </c>
      <c r="E275" s="50">
        <v>0</v>
      </c>
    </row>
    <row r="276" spans="1:5" x14ac:dyDescent="0.35">
      <c r="B276" t="s">
        <v>787</v>
      </c>
      <c r="C276" s="50">
        <v>2</v>
      </c>
      <c r="D276" s="50">
        <v>2</v>
      </c>
      <c r="E276" s="50">
        <v>0</v>
      </c>
    </row>
    <row r="277" spans="1:5" x14ac:dyDescent="0.35">
      <c r="B277" t="s">
        <v>791</v>
      </c>
      <c r="C277" s="50">
        <v>21</v>
      </c>
      <c r="D277" s="50">
        <v>21</v>
      </c>
      <c r="E277" s="50">
        <v>0</v>
      </c>
    </row>
    <row r="278" spans="1:5" x14ac:dyDescent="0.35">
      <c r="B278" t="s">
        <v>813</v>
      </c>
      <c r="C278" s="50">
        <v>28</v>
      </c>
      <c r="D278" s="50">
        <v>28</v>
      </c>
      <c r="E278" s="50">
        <v>0</v>
      </c>
    </row>
    <row r="279" spans="1:5" x14ac:dyDescent="0.35">
      <c r="B279" t="s">
        <v>814</v>
      </c>
      <c r="C279" s="50">
        <v>15</v>
      </c>
      <c r="D279" s="50">
        <v>15</v>
      </c>
      <c r="E279" s="50">
        <v>0</v>
      </c>
    </row>
    <row r="280" spans="1:5" x14ac:dyDescent="0.35">
      <c r="B280" t="s">
        <v>815</v>
      </c>
      <c r="C280" s="50">
        <v>20</v>
      </c>
      <c r="D280" s="50">
        <v>20</v>
      </c>
      <c r="E280" s="50">
        <v>0</v>
      </c>
    </row>
    <row r="281" spans="1:5" x14ac:dyDescent="0.35">
      <c r="B281" t="s">
        <v>816</v>
      </c>
      <c r="C281" s="50">
        <v>10</v>
      </c>
      <c r="D281" s="50">
        <v>10</v>
      </c>
      <c r="E281" s="50">
        <v>0</v>
      </c>
    </row>
    <row r="282" spans="1:5" x14ac:dyDescent="0.35">
      <c r="B282" t="s">
        <v>818</v>
      </c>
      <c r="C282" s="50">
        <v>1</v>
      </c>
      <c r="D282" s="50">
        <v>1</v>
      </c>
      <c r="E282" s="50">
        <v>0</v>
      </c>
    </row>
    <row r="283" spans="1:5" x14ac:dyDescent="0.35">
      <c r="B283" t="s">
        <v>900</v>
      </c>
      <c r="C283" s="50">
        <v>20</v>
      </c>
      <c r="D283" s="50">
        <v>20</v>
      </c>
      <c r="E283" s="50">
        <v>0</v>
      </c>
    </row>
    <row r="284" spans="1:5" x14ac:dyDescent="0.35">
      <c r="B284" t="s">
        <v>981</v>
      </c>
      <c r="C284" s="50">
        <v>3</v>
      </c>
      <c r="D284" s="50">
        <v>3</v>
      </c>
      <c r="E284" s="50">
        <v>0</v>
      </c>
    </row>
    <row r="285" spans="1:5" x14ac:dyDescent="0.35">
      <c r="A285" s="51" t="s">
        <v>340</v>
      </c>
      <c r="B285" s="51"/>
      <c r="C285" s="52">
        <v>494</v>
      </c>
      <c r="D285" s="52">
        <v>494</v>
      </c>
      <c r="E285" s="52">
        <v>0</v>
      </c>
    </row>
    <row r="286" spans="1:5" x14ac:dyDescent="0.35">
      <c r="A286">
        <v>5</v>
      </c>
      <c r="B286" t="s">
        <v>19</v>
      </c>
      <c r="C286" s="50">
        <v>12</v>
      </c>
      <c r="D286" s="50">
        <v>12</v>
      </c>
      <c r="E286" s="50">
        <v>0</v>
      </c>
    </row>
    <row r="287" spans="1:5" x14ac:dyDescent="0.35">
      <c r="B287" t="s">
        <v>31</v>
      </c>
      <c r="C287" s="50">
        <v>4</v>
      </c>
      <c r="D287" s="50">
        <v>4</v>
      </c>
      <c r="E287" s="50">
        <v>0</v>
      </c>
    </row>
    <row r="288" spans="1:5" x14ac:dyDescent="0.35">
      <c r="B288" t="s">
        <v>29</v>
      </c>
      <c r="C288" s="50">
        <v>20</v>
      </c>
      <c r="D288" s="50">
        <v>20</v>
      </c>
      <c r="E288" s="50">
        <v>0</v>
      </c>
    </row>
    <row r="289" spans="2:5" x14ac:dyDescent="0.35">
      <c r="B289" t="s">
        <v>64</v>
      </c>
      <c r="C289" s="50">
        <v>25</v>
      </c>
      <c r="D289" s="50">
        <v>25</v>
      </c>
      <c r="E289" s="50">
        <v>0</v>
      </c>
    </row>
    <row r="290" spans="2:5" x14ac:dyDescent="0.35">
      <c r="B290" t="s">
        <v>233</v>
      </c>
      <c r="C290" s="50">
        <v>2</v>
      </c>
      <c r="D290" s="50">
        <v>2</v>
      </c>
      <c r="E290" s="50">
        <v>0</v>
      </c>
    </row>
    <row r="291" spans="2:5" x14ac:dyDescent="0.35">
      <c r="B291" t="s">
        <v>245</v>
      </c>
      <c r="C291" s="50">
        <v>12</v>
      </c>
      <c r="D291" s="50">
        <v>12</v>
      </c>
      <c r="E291" s="50">
        <v>0</v>
      </c>
    </row>
    <row r="292" spans="2:5" x14ac:dyDescent="0.35">
      <c r="B292" t="s">
        <v>356</v>
      </c>
      <c r="C292" s="50">
        <v>3</v>
      </c>
      <c r="D292" s="50">
        <v>3</v>
      </c>
      <c r="E292" s="50">
        <v>0</v>
      </c>
    </row>
    <row r="293" spans="2:5" x14ac:dyDescent="0.35">
      <c r="B293" t="s">
        <v>365</v>
      </c>
      <c r="C293" s="50">
        <v>1</v>
      </c>
      <c r="D293" s="50">
        <v>1</v>
      </c>
      <c r="E293" s="50">
        <v>0</v>
      </c>
    </row>
    <row r="294" spans="2:5" x14ac:dyDescent="0.35">
      <c r="B294" t="s">
        <v>373</v>
      </c>
      <c r="C294" s="50">
        <v>1</v>
      </c>
      <c r="D294" s="50">
        <v>1</v>
      </c>
      <c r="E294" s="50">
        <v>0</v>
      </c>
    </row>
    <row r="295" spans="2:5" x14ac:dyDescent="0.35">
      <c r="B295" t="s">
        <v>375</v>
      </c>
      <c r="C295" s="50">
        <v>16</v>
      </c>
      <c r="D295" s="50">
        <v>16</v>
      </c>
      <c r="E295" s="50">
        <v>0</v>
      </c>
    </row>
    <row r="296" spans="2:5" x14ac:dyDescent="0.35">
      <c r="B296" t="s">
        <v>378</v>
      </c>
      <c r="C296" s="50">
        <v>16</v>
      </c>
      <c r="D296" s="50">
        <v>16</v>
      </c>
      <c r="E296" s="50">
        <v>0</v>
      </c>
    </row>
    <row r="297" spans="2:5" x14ac:dyDescent="0.35">
      <c r="B297" t="s">
        <v>687</v>
      </c>
      <c r="C297" s="50">
        <v>1</v>
      </c>
      <c r="D297" s="50">
        <v>1</v>
      </c>
      <c r="E297" s="50">
        <v>0</v>
      </c>
    </row>
    <row r="298" spans="2:5" x14ac:dyDescent="0.35">
      <c r="B298" t="s">
        <v>729</v>
      </c>
      <c r="C298" s="50">
        <v>60</v>
      </c>
      <c r="D298" s="50">
        <v>60</v>
      </c>
      <c r="E298" s="50">
        <v>0</v>
      </c>
    </row>
    <row r="299" spans="2:5" x14ac:dyDescent="0.35">
      <c r="B299" t="s">
        <v>728</v>
      </c>
      <c r="C299" s="50">
        <v>16</v>
      </c>
      <c r="D299" s="50">
        <v>16</v>
      </c>
      <c r="E299" s="50">
        <v>0</v>
      </c>
    </row>
    <row r="300" spans="2:5" x14ac:dyDescent="0.35">
      <c r="B300" t="s">
        <v>763</v>
      </c>
      <c r="C300" s="50">
        <v>24</v>
      </c>
      <c r="D300" s="50">
        <v>24</v>
      </c>
      <c r="E300" s="50">
        <v>0</v>
      </c>
    </row>
    <row r="301" spans="2:5" x14ac:dyDescent="0.35">
      <c r="B301" t="s">
        <v>765</v>
      </c>
      <c r="C301" s="50">
        <v>5</v>
      </c>
      <c r="D301" s="50">
        <v>5</v>
      </c>
      <c r="E301" s="50">
        <v>0</v>
      </c>
    </row>
    <row r="302" spans="2:5" x14ac:dyDescent="0.35">
      <c r="B302" t="s">
        <v>813</v>
      </c>
      <c r="C302" s="50">
        <v>20</v>
      </c>
      <c r="D302" s="50">
        <v>20</v>
      </c>
      <c r="E302" s="50">
        <v>0</v>
      </c>
    </row>
    <row r="303" spans="2:5" x14ac:dyDescent="0.35">
      <c r="B303" t="s">
        <v>818</v>
      </c>
      <c r="C303" s="50">
        <v>1</v>
      </c>
      <c r="D303" s="50">
        <v>1</v>
      </c>
      <c r="E303" s="50">
        <v>0</v>
      </c>
    </row>
    <row r="304" spans="2:5" x14ac:dyDescent="0.35">
      <c r="B304" t="s">
        <v>841</v>
      </c>
      <c r="C304" s="50">
        <v>2</v>
      </c>
      <c r="D304" s="50">
        <v>2</v>
      </c>
      <c r="E304" s="50">
        <v>0</v>
      </c>
    </row>
    <row r="305" spans="1:5" x14ac:dyDescent="0.35">
      <c r="B305" t="s">
        <v>843</v>
      </c>
      <c r="C305" s="50">
        <v>1</v>
      </c>
      <c r="D305" s="50">
        <v>1</v>
      </c>
      <c r="E305" s="50">
        <v>0</v>
      </c>
    </row>
    <row r="306" spans="1:5" x14ac:dyDescent="0.35">
      <c r="B306" t="s">
        <v>842</v>
      </c>
      <c r="C306" s="50">
        <v>1</v>
      </c>
      <c r="D306" s="50">
        <v>1</v>
      </c>
      <c r="E306" s="50">
        <v>0</v>
      </c>
    </row>
    <row r="307" spans="1:5" x14ac:dyDescent="0.35">
      <c r="B307" t="s">
        <v>856</v>
      </c>
      <c r="C307" s="50">
        <v>1</v>
      </c>
      <c r="D307" s="50">
        <v>1</v>
      </c>
      <c r="E307" s="50">
        <v>0</v>
      </c>
    </row>
    <row r="308" spans="1:5" x14ac:dyDescent="0.35">
      <c r="B308" t="s">
        <v>862</v>
      </c>
      <c r="C308" s="50">
        <v>20</v>
      </c>
      <c r="D308" s="50">
        <v>20</v>
      </c>
      <c r="E308" s="50">
        <v>0</v>
      </c>
    </row>
    <row r="309" spans="1:5" x14ac:dyDescent="0.35">
      <c r="B309" t="s">
        <v>869</v>
      </c>
      <c r="C309" s="50">
        <v>1</v>
      </c>
      <c r="D309" s="50">
        <v>1</v>
      </c>
      <c r="E309" s="50">
        <v>0</v>
      </c>
    </row>
    <row r="310" spans="1:5" x14ac:dyDescent="0.35">
      <c r="B310" t="s">
        <v>880</v>
      </c>
      <c r="C310" s="50">
        <v>40</v>
      </c>
      <c r="D310" s="50">
        <v>40</v>
      </c>
      <c r="E310" s="50">
        <v>0</v>
      </c>
    </row>
    <row r="311" spans="1:5" x14ac:dyDescent="0.35">
      <c r="B311" t="s">
        <v>895</v>
      </c>
      <c r="C311" s="50">
        <v>15</v>
      </c>
      <c r="D311" s="50">
        <v>2</v>
      </c>
      <c r="E311" s="50">
        <v>13</v>
      </c>
    </row>
    <row r="312" spans="1:5" x14ac:dyDescent="0.35">
      <c r="B312" t="s">
        <v>892</v>
      </c>
      <c r="C312" s="50">
        <v>1</v>
      </c>
      <c r="D312" s="50">
        <v>1</v>
      </c>
      <c r="E312" s="50">
        <v>0</v>
      </c>
    </row>
    <row r="313" spans="1:5" x14ac:dyDescent="0.35">
      <c r="B313" t="s">
        <v>925</v>
      </c>
      <c r="C313" s="50">
        <v>15</v>
      </c>
      <c r="D313" s="50">
        <v>15</v>
      </c>
      <c r="E313" s="50">
        <v>0</v>
      </c>
    </row>
    <row r="314" spans="1:5" x14ac:dyDescent="0.35">
      <c r="A314" s="51" t="s">
        <v>395</v>
      </c>
      <c r="B314" s="51"/>
      <c r="C314" s="52">
        <v>336</v>
      </c>
      <c r="D314" s="52">
        <v>323</v>
      </c>
      <c r="E314" s="52">
        <v>13</v>
      </c>
    </row>
    <row r="315" spans="1:5" x14ac:dyDescent="0.35">
      <c r="A315" t="s">
        <v>181</v>
      </c>
      <c r="C315" s="50">
        <v>3845</v>
      </c>
      <c r="D315" s="50">
        <v>3655</v>
      </c>
      <c r="E315" s="50">
        <v>190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A3:E140"/>
  <sheetViews>
    <sheetView topLeftCell="A11" workbookViewId="0">
      <selection activeCell="E141" sqref="E141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16384" width="8.7265625" style="33"/>
  </cols>
  <sheetData>
    <row r="3" spans="2:5" x14ac:dyDescent="0.35">
      <c r="B3" s="21"/>
      <c r="C3" s="21"/>
      <c r="D3" s="21"/>
      <c r="E3" s="21"/>
    </row>
    <row r="4" spans="2:5" x14ac:dyDescent="0.35">
      <c r="B4" s="21"/>
      <c r="C4" s="146"/>
      <c r="D4" s="146"/>
      <c r="E4" s="146"/>
    </row>
    <row r="5" spans="2:5" x14ac:dyDescent="0.35">
      <c r="B5" s="21"/>
      <c r="C5" s="146" t="s">
        <v>190</v>
      </c>
      <c r="D5" s="146"/>
      <c r="E5" s="146"/>
    </row>
    <row r="6" spans="2:5" x14ac:dyDescent="0.35">
      <c r="B6" s="21" t="s">
        <v>178</v>
      </c>
      <c r="C6" s="146" t="s">
        <v>191</v>
      </c>
      <c r="D6" s="146" t="s">
        <v>192</v>
      </c>
      <c r="E6" s="146" t="s">
        <v>189</v>
      </c>
    </row>
    <row r="7" spans="2:5" hidden="1" x14ac:dyDescent="0.35">
      <c r="B7" s="21" t="s">
        <v>134</v>
      </c>
      <c r="C7" s="146">
        <v>2</v>
      </c>
      <c r="D7" s="146">
        <v>2</v>
      </c>
      <c r="E7" s="146">
        <v>0</v>
      </c>
    </row>
    <row r="8" spans="2:5" hidden="1" x14ac:dyDescent="0.35">
      <c r="B8" s="21" t="s">
        <v>63</v>
      </c>
      <c r="C8" s="146">
        <v>2</v>
      </c>
      <c r="D8" s="146">
        <v>2</v>
      </c>
      <c r="E8" s="146">
        <v>0</v>
      </c>
    </row>
    <row r="9" spans="2:5" hidden="1" x14ac:dyDescent="0.35">
      <c r="B9" s="21" t="s">
        <v>19</v>
      </c>
      <c r="C9" s="146">
        <v>220</v>
      </c>
      <c r="D9" s="146">
        <v>220</v>
      </c>
      <c r="E9" s="146">
        <v>0</v>
      </c>
    </row>
    <row r="10" spans="2:5" hidden="1" x14ac:dyDescent="0.35">
      <c r="B10" s="21" t="s">
        <v>179</v>
      </c>
      <c r="C10" s="146">
        <v>4</v>
      </c>
      <c r="D10" s="146">
        <v>4</v>
      </c>
      <c r="E10" s="146">
        <v>0</v>
      </c>
    </row>
    <row r="11" spans="2:5" x14ac:dyDescent="0.35">
      <c r="B11" s="21" t="s">
        <v>180</v>
      </c>
      <c r="C11" s="146">
        <v>61</v>
      </c>
      <c r="D11" s="146">
        <v>60</v>
      </c>
      <c r="E11" s="146">
        <v>1</v>
      </c>
    </row>
    <row r="12" spans="2:5" hidden="1" x14ac:dyDescent="0.35">
      <c r="B12" s="21" t="s">
        <v>176</v>
      </c>
      <c r="C12" s="146">
        <v>56</v>
      </c>
      <c r="D12" s="146">
        <v>56</v>
      </c>
      <c r="E12" s="146">
        <v>0</v>
      </c>
    </row>
    <row r="13" spans="2:5" hidden="1" x14ac:dyDescent="0.35">
      <c r="B13" s="21" t="s">
        <v>177</v>
      </c>
      <c r="C13" s="146">
        <v>42</v>
      </c>
      <c r="D13" s="146">
        <v>42</v>
      </c>
      <c r="E13" s="146">
        <v>0</v>
      </c>
    </row>
    <row r="14" spans="2:5" hidden="1" x14ac:dyDescent="0.35">
      <c r="B14" s="21" t="s">
        <v>16</v>
      </c>
      <c r="C14" s="146">
        <v>96</v>
      </c>
      <c r="D14" s="146">
        <v>96</v>
      </c>
      <c r="E14" s="146">
        <v>0</v>
      </c>
    </row>
    <row r="15" spans="2:5" hidden="1" x14ac:dyDescent="0.35">
      <c r="B15" s="21" t="s">
        <v>55</v>
      </c>
      <c r="C15" s="146">
        <v>4</v>
      </c>
      <c r="D15" s="146">
        <v>4</v>
      </c>
      <c r="E15" s="146">
        <v>0</v>
      </c>
    </row>
    <row r="16" spans="2:5" hidden="1" x14ac:dyDescent="0.35">
      <c r="B16" s="21" t="s">
        <v>17</v>
      </c>
      <c r="C16" s="146">
        <v>14</v>
      </c>
      <c r="D16" s="146">
        <v>14</v>
      </c>
      <c r="E16" s="146">
        <v>0</v>
      </c>
    </row>
    <row r="17" spans="2:5" hidden="1" x14ac:dyDescent="0.35">
      <c r="B17" s="21" t="s">
        <v>31</v>
      </c>
      <c r="C17" s="146">
        <v>13</v>
      </c>
      <c r="D17" s="146">
        <v>13</v>
      </c>
      <c r="E17" s="146">
        <v>0</v>
      </c>
    </row>
    <row r="18" spans="2:5" hidden="1" x14ac:dyDescent="0.35">
      <c r="B18" s="21" t="s">
        <v>29</v>
      </c>
      <c r="C18" s="146">
        <v>210</v>
      </c>
      <c r="D18" s="146">
        <v>210</v>
      </c>
      <c r="E18" s="146">
        <v>0</v>
      </c>
    </row>
    <row r="19" spans="2:5" hidden="1" x14ac:dyDescent="0.35">
      <c r="B19" s="21" t="s">
        <v>153</v>
      </c>
      <c r="C19" s="146">
        <v>1</v>
      </c>
      <c r="D19" s="146">
        <v>1</v>
      </c>
      <c r="E19" s="146">
        <v>0</v>
      </c>
    </row>
    <row r="20" spans="2:5" hidden="1" x14ac:dyDescent="0.35">
      <c r="B20" s="21" t="s">
        <v>139</v>
      </c>
      <c r="C20" s="146">
        <v>1</v>
      </c>
      <c r="D20" s="146">
        <v>1</v>
      </c>
      <c r="E20" s="146">
        <v>0</v>
      </c>
    </row>
    <row r="21" spans="2:5" x14ac:dyDescent="0.35">
      <c r="B21" s="21" t="s">
        <v>64</v>
      </c>
      <c r="C21" s="146">
        <v>147</v>
      </c>
      <c r="D21" s="146">
        <v>139</v>
      </c>
      <c r="E21" s="146">
        <v>8</v>
      </c>
    </row>
    <row r="22" spans="2:5" hidden="1" x14ac:dyDescent="0.35">
      <c r="B22" s="21" t="s">
        <v>15</v>
      </c>
      <c r="C22" s="146">
        <v>3</v>
      </c>
      <c r="D22" s="146">
        <v>3</v>
      </c>
      <c r="E22" s="146">
        <v>0</v>
      </c>
    </row>
    <row r="23" spans="2:5" hidden="1" x14ac:dyDescent="0.35">
      <c r="B23" s="149" t="s">
        <v>14</v>
      </c>
      <c r="C23" s="150">
        <v>7</v>
      </c>
      <c r="D23" s="150">
        <v>7</v>
      </c>
      <c r="E23" s="150">
        <v>0</v>
      </c>
    </row>
    <row r="24" spans="2:5" x14ac:dyDescent="0.35">
      <c r="B24" s="21" t="s">
        <v>28</v>
      </c>
      <c r="C24" s="146">
        <v>582</v>
      </c>
      <c r="D24" s="146">
        <v>561</v>
      </c>
      <c r="E24" s="146">
        <v>21</v>
      </c>
    </row>
    <row r="25" spans="2:5" hidden="1" x14ac:dyDescent="0.35">
      <c r="B25" s="21" t="s">
        <v>21</v>
      </c>
      <c r="C25" s="146">
        <v>1</v>
      </c>
      <c r="D25" s="146">
        <v>1</v>
      </c>
      <c r="E25" s="146">
        <v>0</v>
      </c>
    </row>
    <row r="26" spans="2:5" hidden="1" x14ac:dyDescent="0.35">
      <c r="B26" s="21" t="s">
        <v>37</v>
      </c>
      <c r="C26" s="146">
        <v>19</v>
      </c>
      <c r="D26" s="146">
        <v>19</v>
      </c>
      <c r="E26" s="146">
        <v>0</v>
      </c>
    </row>
    <row r="27" spans="2:5" hidden="1" x14ac:dyDescent="0.35">
      <c r="B27" s="21" t="s">
        <v>33</v>
      </c>
      <c r="C27" s="146">
        <v>2</v>
      </c>
      <c r="D27" s="146">
        <v>2</v>
      </c>
      <c r="E27" s="146">
        <v>0</v>
      </c>
    </row>
    <row r="28" spans="2:5" hidden="1" x14ac:dyDescent="0.35">
      <c r="B28" s="21" t="s">
        <v>194</v>
      </c>
      <c r="C28" s="146">
        <v>77</v>
      </c>
      <c r="D28" s="146">
        <v>77</v>
      </c>
      <c r="E28" s="146">
        <v>0</v>
      </c>
    </row>
    <row r="29" spans="2:5" hidden="1" x14ac:dyDescent="0.35">
      <c r="B29" s="21" t="s">
        <v>196</v>
      </c>
      <c r="C29" s="146">
        <v>3</v>
      </c>
      <c r="D29" s="146">
        <v>3</v>
      </c>
      <c r="E29" s="146">
        <v>0</v>
      </c>
    </row>
    <row r="30" spans="2:5" hidden="1" x14ac:dyDescent="0.35">
      <c r="B30" s="21" t="s">
        <v>236</v>
      </c>
      <c r="C30" s="146">
        <v>4</v>
      </c>
      <c r="D30" s="146">
        <v>4</v>
      </c>
      <c r="E30" s="146">
        <v>0</v>
      </c>
    </row>
    <row r="31" spans="2:5" hidden="1" x14ac:dyDescent="0.35">
      <c r="B31" s="21" t="s">
        <v>213</v>
      </c>
      <c r="C31" s="146">
        <v>2</v>
      </c>
      <c r="D31" s="146">
        <v>2</v>
      </c>
      <c r="E31" s="146">
        <v>0</v>
      </c>
    </row>
    <row r="32" spans="2:5" hidden="1" x14ac:dyDescent="0.35">
      <c r="B32" s="21" t="s">
        <v>214</v>
      </c>
      <c r="C32" s="146">
        <v>2</v>
      </c>
      <c r="D32" s="146">
        <v>2</v>
      </c>
      <c r="E32" s="146">
        <v>0</v>
      </c>
    </row>
    <row r="33" spans="2:5" hidden="1" x14ac:dyDescent="0.35">
      <c r="B33" s="21" t="s">
        <v>229</v>
      </c>
      <c r="C33" s="146">
        <v>7</v>
      </c>
      <c r="D33" s="146">
        <v>7</v>
      </c>
      <c r="E33" s="146">
        <v>0</v>
      </c>
    </row>
    <row r="34" spans="2:5" hidden="1" x14ac:dyDescent="0.35">
      <c r="B34" s="21" t="s">
        <v>234</v>
      </c>
      <c r="C34" s="146">
        <v>2</v>
      </c>
      <c r="D34" s="146">
        <v>2</v>
      </c>
      <c r="E34" s="146">
        <v>0</v>
      </c>
    </row>
    <row r="35" spans="2:5" hidden="1" x14ac:dyDescent="0.35">
      <c r="B35" s="21" t="s">
        <v>231</v>
      </c>
      <c r="C35" s="146">
        <v>1</v>
      </c>
      <c r="D35" s="146">
        <v>1</v>
      </c>
      <c r="E35" s="146">
        <v>0</v>
      </c>
    </row>
    <row r="36" spans="2:5" hidden="1" x14ac:dyDescent="0.35">
      <c r="B36" s="21" t="s">
        <v>232</v>
      </c>
      <c r="C36" s="146">
        <v>3</v>
      </c>
      <c r="D36" s="146">
        <v>3</v>
      </c>
      <c r="E36" s="146">
        <v>0</v>
      </c>
    </row>
    <row r="37" spans="2:5" hidden="1" x14ac:dyDescent="0.35">
      <c r="B37" s="21" t="s">
        <v>233</v>
      </c>
      <c r="C37" s="146">
        <v>17</v>
      </c>
      <c r="D37" s="146">
        <v>17</v>
      </c>
      <c r="E37" s="146">
        <v>0</v>
      </c>
    </row>
    <row r="38" spans="2:5" x14ac:dyDescent="0.35">
      <c r="B38" s="149" t="s">
        <v>239</v>
      </c>
      <c r="C38" s="150">
        <v>16</v>
      </c>
      <c r="D38" s="150">
        <v>11</v>
      </c>
      <c r="E38" s="150">
        <v>5</v>
      </c>
    </row>
    <row r="39" spans="2:5" hidden="1" x14ac:dyDescent="0.35">
      <c r="B39" s="21" t="s">
        <v>238</v>
      </c>
      <c r="C39" s="146">
        <v>1</v>
      </c>
      <c r="D39" s="146">
        <v>1</v>
      </c>
      <c r="E39" s="146">
        <v>0</v>
      </c>
    </row>
    <row r="40" spans="2:5" hidden="1" x14ac:dyDescent="0.35">
      <c r="B40" s="21" t="s">
        <v>245</v>
      </c>
      <c r="C40" s="146">
        <v>52</v>
      </c>
      <c r="D40" s="146">
        <v>52</v>
      </c>
      <c r="E40" s="146">
        <v>0</v>
      </c>
    </row>
    <row r="41" spans="2:5" hidden="1" x14ac:dyDescent="0.35">
      <c r="B41" s="21" t="s">
        <v>265</v>
      </c>
      <c r="C41" s="146">
        <v>3</v>
      </c>
      <c r="D41" s="146">
        <v>3</v>
      </c>
      <c r="E41" s="146">
        <v>0</v>
      </c>
    </row>
    <row r="42" spans="2:5" hidden="1" x14ac:dyDescent="0.35">
      <c r="B42" s="21" t="s">
        <v>254</v>
      </c>
      <c r="C42" s="146">
        <v>2</v>
      </c>
      <c r="D42" s="146">
        <v>2</v>
      </c>
      <c r="E42" s="146">
        <v>0</v>
      </c>
    </row>
    <row r="43" spans="2:5" hidden="1" x14ac:dyDescent="0.35">
      <c r="B43" s="21" t="s">
        <v>270</v>
      </c>
      <c r="C43" s="146">
        <v>3</v>
      </c>
      <c r="D43" s="146">
        <v>3</v>
      </c>
      <c r="E43" s="146">
        <v>0</v>
      </c>
    </row>
    <row r="44" spans="2:5" hidden="1" x14ac:dyDescent="0.35">
      <c r="B44" s="21" t="s">
        <v>318</v>
      </c>
      <c r="C44" s="146">
        <v>20</v>
      </c>
      <c r="D44" s="146">
        <v>20</v>
      </c>
      <c r="E44" s="146">
        <v>0</v>
      </c>
    </row>
    <row r="45" spans="2:5" hidden="1" x14ac:dyDescent="0.35">
      <c r="B45" s="21" t="s">
        <v>313</v>
      </c>
      <c r="C45" s="146">
        <v>2</v>
      </c>
      <c r="D45" s="146">
        <v>2</v>
      </c>
      <c r="E45" s="146">
        <v>0</v>
      </c>
    </row>
    <row r="46" spans="2:5" hidden="1" x14ac:dyDescent="0.35">
      <c r="B46" s="21" t="s">
        <v>314</v>
      </c>
      <c r="C46" s="146">
        <v>2</v>
      </c>
      <c r="D46" s="146">
        <v>2</v>
      </c>
      <c r="E46" s="146">
        <v>0</v>
      </c>
    </row>
    <row r="47" spans="2:5" hidden="1" x14ac:dyDescent="0.35">
      <c r="B47" s="21" t="s">
        <v>334</v>
      </c>
      <c r="C47" s="146">
        <v>2</v>
      </c>
      <c r="D47" s="146">
        <v>2</v>
      </c>
      <c r="E47" s="146">
        <v>0</v>
      </c>
    </row>
    <row r="48" spans="2:5" hidden="1" x14ac:dyDescent="0.35">
      <c r="B48" s="21" t="s">
        <v>356</v>
      </c>
      <c r="C48" s="146">
        <v>14</v>
      </c>
      <c r="D48" s="146">
        <v>14</v>
      </c>
      <c r="E48" s="146">
        <v>0</v>
      </c>
    </row>
    <row r="49" spans="2:5" hidden="1" x14ac:dyDescent="0.35">
      <c r="B49" s="21" t="s">
        <v>357</v>
      </c>
      <c r="C49" s="146">
        <v>3</v>
      </c>
      <c r="D49" s="146">
        <v>3</v>
      </c>
      <c r="E49" s="146">
        <v>0</v>
      </c>
    </row>
    <row r="50" spans="2:5" hidden="1" x14ac:dyDescent="0.35">
      <c r="B50" s="21" t="s">
        <v>358</v>
      </c>
      <c r="C50" s="146">
        <v>6</v>
      </c>
      <c r="D50" s="146">
        <v>6</v>
      </c>
      <c r="E50" s="146">
        <v>0</v>
      </c>
    </row>
    <row r="51" spans="2:5" hidden="1" x14ac:dyDescent="0.35">
      <c r="B51" s="21" t="s">
        <v>365</v>
      </c>
      <c r="C51" s="146">
        <v>2</v>
      </c>
      <c r="D51" s="146">
        <v>2</v>
      </c>
      <c r="E51" s="146">
        <v>0</v>
      </c>
    </row>
    <row r="52" spans="2:5" hidden="1" x14ac:dyDescent="0.35">
      <c r="B52" s="21" t="s">
        <v>373</v>
      </c>
      <c r="C52" s="146">
        <v>1</v>
      </c>
      <c r="D52" s="146">
        <v>1</v>
      </c>
      <c r="E52" s="146">
        <v>0</v>
      </c>
    </row>
    <row r="53" spans="2:5" hidden="1" x14ac:dyDescent="0.35">
      <c r="B53" s="21" t="s">
        <v>359</v>
      </c>
      <c r="C53" s="146">
        <v>20</v>
      </c>
      <c r="D53" s="146">
        <v>20</v>
      </c>
      <c r="E53" s="146">
        <v>0</v>
      </c>
    </row>
    <row r="54" spans="2:5" hidden="1" x14ac:dyDescent="0.35">
      <c r="B54" s="21" t="s">
        <v>375</v>
      </c>
      <c r="C54" s="146">
        <v>118</v>
      </c>
      <c r="D54" s="146">
        <v>118</v>
      </c>
      <c r="E54" s="146">
        <v>0</v>
      </c>
    </row>
    <row r="55" spans="2:5" hidden="1" x14ac:dyDescent="0.35">
      <c r="B55" s="21" t="s">
        <v>378</v>
      </c>
      <c r="C55" s="146">
        <v>16</v>
      </c>
      <c r="D55" s="146">
        <v>16</v>
      </c>
      <c r="E55" s="146">
        <v>0</v>
      </c>
    </row>
    <row r="56" spans="2:5" hidden="1" x14ac:dyDescent="0.35">
      <c r="B56" s="21" t="s">
        <v>405</v>
      </c>
      <c r="C56" s="146">
        <v>89</v>
      </c>
      <c r="D56" s="146">
        <v>89</v>
      </c>
      <c r="E56" s="146">
        <v>0</v>
      </c>
    </row>
    <row r="57" spans="2:5" hidden="1" x14ac:dyDescent="0.35">
      <c r="B57" s="21" t="s">
        <v>426</v>
      </c>
      <c r="C57" s="146">
        <v>1</v>
      </c>
      <c r="D57" s="146">
        <v>1</v>
      </c>
      <c r="E57" s="146">
        <v>0</v>
      </c>
    </row>
    <row r="58" spans="2:5" hidden="1" x14ac:dyDescent="0.35">
      <c r="B58" s="21" t="s">
        <v>436</v>
      </c>
      <c r="C58" s="146">
        <v>4</v>
      </c>
      <c r="D58" s="146">
        <v>4</v>
      </c>
      <c r="E58" s="146">
        <v>0</v>
      </c>
    </row>
    <row r="59" spans="2:5" hidden="1" x14ac:dyDescent="0.35">
      <c r="B59" s="21" t="s">
        <v>435</v>
      </c>
      <c r="C59" s="146">
        <v>49</v>
      </c>
      <c r="D59" s="146">
        <v>49</v>
      </c>
      <c r="E59" s="146">
        <v>0</v>
      </c>
    </row>
    <row r="60" spans="2:5" hidden="1" x14ac:dyDescent="0.35">
      <c r="B60" s="21" t="s">
        <v>431</v>
      </c>
      <c r="C60" s="146">
        <v>13</v>
      </c>
      <c r="D60" s="146">
        <v>13</v>
      </c>
      <c r="E60" s="146">
        <v>0</v>
      </c>
    </row>
    <row r="61" spans="2:5" hidden="1" x14ac:dyDescent="0.35">
      <c r="B61" s="21" t="s">
        <v>430</v>
      </c>
      <c r="C61" s="146">
        <v>10</v>
      </c>
      <c r="D61" s="146">
        <v>10</v>
      </c>
      <c r="E61" s="146">
        <v>0</v>
      </c>
    </row>
    <row r="62" spans="2:5" hidden="1" x14ac:dyDescent="0.35">
      <c r="B62" s="21" t="s">
        <v>432</v>
      </c>
      <c r="C62" s="146">
        <v>12</v>
      </c>
      <c r="D62" s="146">
        <v>12</v>
      </c>
      <c r="E62" s="146">
        <v>0</v>
      </c>
    </row>
    <row r="63" spans="2:5" hidden="1" x14ac:dyDescent="0.35">
      <c r="B63" s="21" t="s">
        <v>447</v>
      </c>
      <c r="C63" s="146">
        <v>3</v>
      </c>
      <c r="D63" s="146">
        <v>3</v>
      </c>
      <c r="E63" s="146">
        <v>0</v>
      </c>
    </row>
    <row r="64" spans="2:5" hidden="1" x14ac:dyDescent="0.35">
      <c r="B64" s="21" t="s">
        <v>458</v>
      </c>
      <c r="C64" s="146">
        <v>9</v>
      </c>
      <c r="D64" s="146">
        <v>9</v>
      </c>
      <c r="E64" s="146">
        <v>0</v>
      </c>
    </row>
    <row r="65" spans="2:5" hidden="1" x14ac:dyDescent="0.35">
      <c r="B65" s="21" t="s">
        <v>462</v>
      </c>
      <c r="C65" s="146">
        <v>12</v>
      </c>
      <c r="D65" s="146">
        <v>12</v>
      </c>
      <c r="E65" s="146">
        <v>0</v>
      </c>
    </row>
    <row r="66" spans="2:5" hidden="1" x14ac:dyDescent="0.35">
      <c r="B66" s="21" t="s">
        <v>491</v>
      </c>
      <c r="C66" s="146">
        <v>14</v>
      </c>
      <c r="D66" s="146">
        <v>14</v>
      </c>
      <c r="E66" s="146">
        <v>0</v>
      </c>
    </row>
    <row r="67" spans="2:5" hidden="1" x14ac:dyDescent="0.35">
      <c r="B67" s="21" t="s">
        <v>489</v>
      </c>
      <c r="C67" s="146">
        <v>42</v>
      </c>
      <c r="D67" s="146">
        <v>42</v>
      </c>
      <c r="E67" s="146">
        <v>0</v>
      </c>
    </row>
    <row r="68" spans="2:5" hidden="1" x14ac:dyDescent="0.35">
      <c r="B68" s="21" t="s">
        <v>501</v>
      </c>
      <c r="C68" s="146">
        <v>1</v>
      </c>
      <c r="D68" s="146">
        <v>1</v>
      </c>
      <c r="E68" s="146">
        <v>0</v>
      </c>
    </row>
    <row r="69" spans="2:5" hidden="1" x14ac:dyDescent="0.35">
      <c r="B69" s="21" t="s">
        <v>518</v>
      </c>
      <c r="C69" s="146">
        <v>10</v>
      </c>
      <c r="D69" s="146">
        <v>10</v>
      </c>
      <c r="E69" s="146">
        <v>0</v>
      </c>
    </row>
    <row r="70" spans="2:5" hidden="1" x14ac:dyDescent="0.35">
      <c r="B70" s="21" t="s">
        <v>575</v>
      </c>
      <c r="C70" s="146">
        <v>5</v>
      </c>
      <c r="D70" s="146">
        <v>5</v>
      </c>
      <c r="E70" s="146">
        <v>0</v>
      </c>
    </row>
    <row r="71" spans="2:5" hidden="1" x14ac:dyDescent="0.35">
      <c r="B71" s="21" t="s">
        <v>573</v>
      </c>
      <c r="C71" s="146">
        <v>2</v>
      </c>
      <c r="D71" s="146">
        <v>2</v>
      </c>
      <c r="E71" s="146">
        <v>0</v>
      </c>
    </row>
    <row r="72" spans="2:5" hidden="1" x14ac:dyDescent="0.35">
      <c r="B72" s="21" t="s">
        <v>568</v>
      </c>
      <c r="C72" s="146">
        <v>1</v>
      </c>
      <c r="D72" s="146">
        <v>1</v>
      </c>
      <c r="E72" s="146">
        <v>0</v>
      </c>
    </row>
    <row r="73" spans="2:5" hidden="1" x14ac:dyDescent="0.35">
      <c r="B73" s="21" t="s">
        <v>583</v>
      </c>
      <c r="C73" s="146">
        <v>26</v>
      </c>
      <c r="D73" s="146">
        <v>26</v>
      </c>
      <c r="E73" s="146">
        <v>0</v>
      </c>
    </row>
    <row r="74" spans="2:5" hidden="1" x14ac:dyDescent="0.35">
      <c r="B74" s="21" t="s">
        <v>591</v>
      </c>
      <c r="C74" s="146">
        <v>12</v>
      </c>
      <c r="D74" s="146">
        <v>12</v>
      </c>
      <c r="E74" s="146">
        <v>0</v>
      </c>
    </row>
    <row r="75" spans="2:5" hidden="1" x14ac:dyDescent="0.35">
      <c r="B75" s="21" t="s">
        <v>592</v>
      </c>
      <c r="C75" s="146">
        <v>2</v>
      </c>
      <c r="D75" s="146">
        <v>2</v>
      </c>
      <c r="E75" s="146">
        <v>0</v>
      </c>
    </row>
    <row r="76" spans="2:5" hidden="1" x14ac:dyDescent="0.35">
      <c r="B76" s="21" t="s">
        <v>593</v>
      </c>
      <c r="C76" s="146">
        <v>4</v>
      </c>
      <c r="D76" s="146">
        <v>4</v>
      </c>
      <c r="E76" s="146">
        <v>0</v>
      </c>
    </row>
    <row r="77" spans="2:5" hidden="1" x14ac:dyDescent="0.35">
      <c r="B77" s="21" t="s">
        <v>579</v>
      </c>
      <c r="C77" s="146">
        <v>20</v>
      </c>
      <c r="D77" s="146">
        <v>20</v>
      </c>
      <c r="E77" s="146">
        <v>0</v>
      </c>
    </row>
    <row r="78" spans="2:5" hidden="1" x14ac:dyDescent="0.35">
      <c r="B78" s="21" t="s">
        <v>614</v>
      </c>
      <c r="C78" s="146">
        <v>60</v>
      </c>
      <c r="D78" s="146">
        <v>60</v>
      </c>
      <c r="E78" s="146">
        <v>0</v>
      </c>
    </row>
    <row r="79" spans="2:5" hidden="1" x14ac:dyDescent="0.35">
      <c r="B79" s="21" t="s">
        <v>613</v>
      </c>
      <c r="C79" s="146">
        <v>20</v>
      </c>
      <c r="D79" s="146">
        <v>20</v>
      </c>
      <c r="E79" s="146">
        <v>0</v>
      </c>
    </row>
    <row r="80" spans="2:5" hidden="1" x14ac:dyDescent="0.35">
      <c r="B80" s="21" t="s">
        <v>624</v>
      </c>
      <c r="C80" s="146">
        <v>44</v>
      </c>
      <c r="D80" s="146">
        <v>44</v>
      </c>
      <c r="E80" s="146">
        <v>0</v>
      </c>
    </row>
    <row r="81" spans="2:5" hidden="1" x14ac:dyDescent="0.35">
      <c r="B81" s="21" t="s">
        <v>625</v>
      </c>
      <c r="C81" s="146">
        <v>23</v>
      </c>
      <c r="D81" s="146">
        <v>23</v>
      </c>
      <c r="E81" s="146">
        <v>0</v>
      </c>
    </row>
    <row r="82" spans="2:5" hidden="1" x14ac:dyDescent="0.35">
      <c r="B82" s="149" t="s">
        <v>656</v>
      </c>
      <c r="C82" s="150">
        <v>2</v>
      </c>
      <c r="D82" s="150">
        <v>2</v>
      </c>
      <c r="E82" s="150">
        <v>0</v>
      </c>
    </row>
    <row r="83" spans="2:5" x14ac:dyDescent="0.35">
      <c r="B83" s="21" t="s">
        <v>643</v>
      </c>
      <c r="C83" s="146">
        <v>24</v>
      </c>
      <c r="D83" s="146">
        <v>23</v>
      </c>
      <c r="E83" s="146">
        <v>1</v>
      </c>
    </row>
    <row r="84" spans="2:5" hidden="1" x14ac:dyDescent="0.35">
      <c r="B84" s="21" t="s">
        <v>632</v>
      </c>
      <c r="C84" s="146">
        <v>20</v>
      </c>
      <c r="D84" s="146">
        <v>20</v>
      </c>
      <c r="E84" s="146">
        <v>0</v>
      </c>
    </row>
    <row r="85" spans="2:5" hidden="1" x14ac:dyDescent="0.35">
      <c r="B85" s="21" t="s">
        <v>653</v>
      </c>
      <c r="C85" s="146">
        <v>2</v>
      </c>
      <c r="D85" s="146">
        <v>2</v>
      </c>
      <c r="E85" s="146">
        <v>0</v>
      </c>
    </row>
    <row r="86" spans="2:5" hidden="1" x14ac:dyDescent="0.35">
      <c r="B86" s="21" t="s">
        <v>655</v>
      </c>
      <c r="C86" s="146">
        <v>10</v>
      </c>
      <c r="D86" s="146">
        <v>10</v>
      </c>
      <c r="E86" s="146">
        <v>0</v>
      </c>
    </row>
    <row r="87" spans="2:5" hidden="1" x14ac:dyDescent="0.35">
      <c r="B87" s="21" t="s">
        <v>675</v>
      </c>
      <c r="C87" s="146">
        <v>6</v>
      </c>
      <c r="D87" s="146">
        <v>6</v>
      </c>
      <c r="E87" s="146">
        <v>0</v>
      </c>
    </row>
    <row r="88" spans="2:5" x14ac:dyDescent="0.35">
      <c r="B88" s="21" t="s">
        <v>683</v>
      </c>
      <c r="C88" s="146">
        <v>12</v>
      </c>
      <c r="D88" s="146">
        <v>8</v>
      </c>
      <c r="E88" s="146">
        <v>4</v>
      </c>
    </row>
    <row r="89" spans="2:5" hidden="1" x14ac:dyDescent="0.35">
      <c r="B89" s="21" t="s">
        <v>687</v>
      </c>
      <c r="C89" s="146">
        <v>5</v>
      </c>
      <c r="D89" s="146">
        <v>5</v>
      </c>
      <c r="E89" s="146">
        <v>0</v>
      </c>
    </row>
    <row r="90" spans="2:5" hidden="1" x14ac:dyDescent="0.35">
      <c r="B90" s="21" t="s">
        <v>719</v>
      </c>
      <c r="C90" s="146">
        <v>1</v>
      </c>
      <c r="D90" s="146">
        <v>1</v>
      </c>
      <c r="E90" s="146">
        <v>0</v>
      </c>
    </row>
    <row r="91" spans="2:5" hidden="1" x14ac:dyDescent="0.35">
      <c r="B91" s="21" t="s">
        <v>720</v>
      </c>
      <c r="C91" s="146">
        <v>2</v>
      </c>
      <c r="D91" s="146">
        <v>2</v>
      </c>
      <c r="E91" s="146">
        <v>0</v>
      </c>
    </row>
    <row r="92" spans="2:5" hidden="1" x14ac:dyDescent="0.35">
      <c r="B92" s="21" t="s">
        <v>718</v>
      </c>
      <c r="C92" s="146">
        <v>4</v>
      </c>
      <c r="D92" s="146">
        <v>4</v>
      </c>
      <c r="E92" s="146">
        <v>0</v>
      </c>
    </row>
    <row r="93" spans="2:5" hidden="1" x14ac:dyDescent="0.35">
      <c r="B93" s="21" t="s">
        <v>729</v>
      </c>
      <c r="C93" s="146">
        <v>247</v>
      </c>
      <c r="D93" s="146">
        <v>247</v>
      </c>
      <c r="E93" s="146">
        <v>0</v>
      </c>
    </row>
    <row r="94" spans="2:5" hidden="1" x14ac:dyDescent="0.35">
      <c r="B94" s="21" t="s">
        <v>728</v>
      </c>
      <c r="C94" s="146">
        <v>26</v>
      </c>
      <c r="D94" s="146">
        <v>26</v>
      </c>
      <c r="E94" s="146">
        <v>0</v>
      </c>
    </row>
    <row r="95" spans="2:5" hidden="1" x14ac:dyDescent="0.35">
      <c r="B95" s="21" t="s">
        <v>744</v>
      </c>
      <c r="C95" s="146">
        <v>38</v>
      </c>
      <c r="D95" s="146">
        <v>38</v>
      </c>
      <c r="E95" s="146">
        <v>0</v>
      </c>
    </row>
    <row r="96" spans="2:5" hidden="1" x14ac:dyDescent="0.35">
      <c r="B96" s="21" t="s">
        <v>745</v>
      </c>
      <c r="C96" s="146">
        <v>1</v>
      </c>
      <c r="D96" s="146">
        <v>1</v>
      </c>
      <c r="E96" s="146">
        <v>0</v>
      </c>
    </row>
    <row r="97" spans="1:5" hidden="1" x14ac:dyDescent="0.35">
      <c r="B97" s="21" t="s">
        <v>748</v>
      </c>
      <c r="C97" s="146">
        <v>2</v>
      </c>
      <c r="D97" s="146">
        <v>2</v>
      </c>
      <c r="E97" s="146">
        <v>0</v>
      </c>
    </row>
    <row r="98" spans="1:5" x14ac:dyDescent="0.35">
      <c r="B98" s="21" t="s">
        <v>763</v>
      </c>
      <c r="C98" s="146">
        <v>88</v>
      </c>
      <c r="D98" s="146">
        <v>80</v>
      </c>
      <c r="E98" s="146">
        <v>8</v>
      </c>
    </row>
    <row r="99" spans="1:5" x14ac:dyDescent="0.35">
      <c r="B99" s="149" t="s">
        <v>765</v>
      </c>
      <c r="C99" s="150">
        <v>23</v>
      </c>
      <c r="D99" s="150">
        <v>22</v>
      </c>
      <c r="E99" s="150">
        <v>1</v>
      </c>
    </row>
    <row r="100" spans="1:5" hidden="1" x14ac:dyDescent="0.35">
      <c r="B100" s="21" t="s">
        <v>764</v>
      </c>
      <c r="C100" s="146">
        <v>1</v>
      </c>
      <c r="D100" s="146">
        <v>1</v>
      </c>
      <c r="E100" s="146">
        <v>0</v>
      </c>
    </row>
    <row r="101" spans="1:5" hidden="1" x14ac:dyDescent="0.35">
      <c r="B101" s="21" t="s">
        <v>787</v>
      </c>
      <c r="C101" s="146">
        <v>2</v>
      </c>
      <c r="D101" s="146">
        <v>2</v>
      </c>
      <c r="E101" s="146">
        <v>0</v>
      </c>
    </row>
    <row r="102" spans="1:5" hidden="1" x14ac:dyDescent="0.35">
      <c r="B102" s="21" t="s">
        <v>791</v>
      </c>
      <c r="C102" s="146">
        <v>24</v>
      </c>
      <c r="D102" s="146">
        <v>24</v>
      </c>
      <c r="E102" s="146">
        <v>0</v>
      </c>
    </row>
    <row r="103" spans="1:5" hidden="1" x14ac:dyDescent="0.35">
      <c r="B103" s="21" t="s">
        <v>813</v>
      </c>
      <c r="C103" s="146">
        <v>83</v>
      </c>
      <c r="D103" s="146">
        <v>83</v>
      </c>
      <c r="E103" s="146">
        <v>0</v>
      </c>
    </row>
    <row r="104" spans="1:5" hidden="1" x14ac:dyDescent="0.35">
      <c r="B104" s="21" t="s">
        <v>814</v>
      </c>
      <c r="C104" s="146">
        <v>15</v>
      </c>
      <c r="D104" s="146">
        <v>15</v>
      </c>
      <c r="E104" s="146">
        <v>0</v>
      </c>
    </row>
    <row r="105" spans="1:5" hidden="1" x14ac:dyDescent="0.35">
      <c r="B105" s="21" t="s">
        <v>815</v>
      </c>
      <c r="C105" s="146">
        <v>20</v>
      </c>
      <c r="D105" s="146">
        <v>20</v>
      </c>
      <c r="E105" s="146">
        <v>0</v>
      </c>
    </row>
    <row r="106" spans="1:5" hidden="1" x14ac:dyDescent="0.35">
      <c r="B106" s="21" t="s">
        <v>816</v>
      </c>
      <c r="C106" s="146">
        <v>20</v>
      </c>
      <c r="D106" s="146">
        <v>20</v>
      </c>
      <c r="E106" s="146">
        <v>0</v>
      </c>
    </row>
    <row r="107" spans="1:5" hidden="1" x14ac:dyDescent="0.35">
      <c r="B107" s="21" t="s">
        <v>818</v>
      </c>
      <c r="C107" s="146">
        <v>2</v>
      </c>
      <c r="D107" s="146">
        <v>2</v>
      </c>
      <c r="E107" s="146">
        <v>0</v>
      </c>
    </row>
    <row r="108" spans="1:5" hidden="1" x14ac:dyDescent="0.35">
      <c r="B108" s="21" t="s">
        <v>841</v>
      </c>
      <c r="C108" s="146">
        <v>2</v>
      </c>
      <c r="D108" s="146">
        <v>2</v>
      </c>
      <c r="E108" s="146">
        <v>0</v>
      </c>
    </row>
    <row r="109" spans="1:5" hidden="1" x14ac:dyDescent="0.35">
      <c r="B109" s="21" t="s">
        <v>843</v>
      </c>
      <c r="C109" s="146">
        <v>1</v>
      </c>
      <c r="D109" s="146">
        <v>1</v>
      </c>
      <c r="E109" s="146">
        <v>0</v>
      </c>
    </row>
    <row r="110" spans="1:5" hidden="1" x14ac:dyDescent="0.35">
      <c r="A110" s="141"/>
      <c r="B110" s="21" t="s">
        <v>842</v>
      </c>
      <c r="C110" s="146">
        <v>25</v>
      </c>
      <c r="D110" s="146">
        <v>25</v>
      </c>
      <c r="E110" s="146">
        <v>0</v>
      </c>
    </row>
    <row r="111" spans="1:5" hidden="1" x14ac:dyDescent="0.35">
      <c r="A111" s="141"/>
      <c r="B111" s="149" t="s">
        <v>856</v>
      </c>
      <c r="C111" s="150">
        <v>1</v>
      </c>
      <c r="D111" s="150">
        <v>1</v>
      </c>
      <c r="E111" s="150">
        <v>0</v>
      </c>
    </row>
    <row r="112" spans="1:5" hidden="1" x14ac:dyDescent="0.35">
      <c r="B112" s="21" t="s">
        <v>862</v>
      </c>
      <c r="C112" s="146">
        <v>60</v>
      </c>
      <c r="D112" s="146">
        <v>60</v>
      </c>
      <c r="E112" s="146">
        <v>0</v>
      </c>
    </row>
    <row r="113" spans="2:5" hidden="1" x14ac:dyDescent="0.35">
      <c r="B113" s="21" t="s">
        <v>869</v>
      </c>
      <c r="C113" s="146">
        <v>1</v>
      </c>
      <c r="D113" s="146">
        <v>1</v>
      </c>
      <c r="E113" s="146">
        <v>0</v>
      </c>
    </row>
    <row r="114" spans="2:5" x14ac:dyDescent="0.35">
      <c r="B114" s="33" t="s">
        <v>880</v>
      </c>
      <c r="C114" s="33">
        <v>80</v>
      </c>
      <c r="D114" s="33">
        <v>50</v>
      </c>
      <c r="E114" s="33">
        <v>30</v>
      </c>
    </row>
    <row r="115" spans="2:5" x14ac:dyDescent="0.35">
      <c r="B115" s="33" t="s">
        <v>900</v>
      </c>
      <c r="C115" s="33">
        <v>82</v>
      </c>
      <c r="D115" s="33">
        <v>74</v>
      </c>
      <c r="E115" s="33">
        <v>8</v>
      </c>
    </row>
    <row r="116" spans="2:5" x14ac:dyDescent="0.35">
      <c r="B116" s="33" t="s">
        <v>895</v>
      </c>
      <c r="C116" s="33">
        <v>15</v>
      </c>
      <c r="D116" s="33">
        <v>2</v>
      </c>
      <c r="E116" s="33">
        <v>13</v>
      </c>
    </row>
    <row r="117" spans="2:5" hidden="1" x14ac:dyDescent="0.35">
      <c r="B117" s="33" t="s">
        <v>892</v>
      </c>
      <c r="C117" s="33">
        <v>2</v>
      </c>
      <c r="D117" s="33">
        <v>2</v>
      </c>
      <c r="E117" s="33">
        <v>0</v>
      </c>
    </row>
    <row r="118" spans="2:5" hidden="1" x14ac:dyDescent="0.35">
      <c r="B118" s="33" t="s">
        <v>928</v>
      </c>
      <c r="C118" s="33">
        <v>4</v>
      </c>
      <c r="D118" s="33">
        <v>4</v>
      </c>
      <c r="E118" s="33">
        <v>0</v>
      </c>
    </row>
    <row r="119" spans="2:5" hidden="1" x14ac:dyDescent="0.35">
      <c r="B119" s="33" t="s">
        <v>925</v>
      </c>
      <c r="C119" s="33">
        <v>35</v>
      </c>
      <c r="D119" s="33">
        <v>35</v>
      </c>
      <c r="E119" s="33">
        <v>0</v>
      </c>
    </row>
    <row r="120" spans="2:5" hidden="1" x14ac:dyDescent="0.35">
      <c r="B120" s="33" t="s">
        <v>955</v>
      </c>
      <c r="C120" s="33">
        <v>16</v>
      </c>
      <c r="D120" s="33">
        <v>16</v>
      </c>
      <c r="E120" s="33">
        <v>0</v>
      </c>
    </row>
    <row r="121" spans="2:5" hidden="1" x14ac:dyDescent="0.35">
      <c r="B121" s="33" t="s">
        <v>962</v>
      </c>
      <c r="C121" s="33">
        <v>1</v>
      </c>
      <c r="D121" s="33">
        <v>1</v>
      </c>
      <c r="E121" s="33">
        <v>0</v>
      </c>
    </row>
    <row r="122" spans="2:5" hidden="1" x14ac:dyDescent="0.35">
      <c r="B122" s="33" t="s">
        <v>956</v>
      </c>
      <c r="C122" s="33">
        <v>2</v>
      </c>
      <c r="D122" s="33">
        <v>2</v>
      </c>
      <c r="E122" s="33">
        <v>0</v>
      </c>
    </row>
    <row r="123" spans="2:5" hidden="1" x14ac:dyDescent="0.35">
      <c r="B123" s="33" t="s">
        <v>957</v>
      </c>
      <c r="C123" s="33">
        <v>12</v>
      </c>
      <c r="D123" s="33">
        <v>12</v>
      </c>
      <c r="E123" s="33">
        <v>0</v>
      </c>
    </row>
    <row r="124" spans="2:5" hidden="1" x14ac:dyDescent="0.35">
      <c r="B124" s="33" t="s">
        <v>958</v>
      </c>
      <c r="C124" s="33">
        <v>14</v>
      </c>
      <c r="D124" s="33">
        <v>14</v>
      </c>
      <c r="E124" s="33">
        <v>0</v>
      </c>
    </row>
    <row r="125" spans="2:5" x14ac:dyDescent="0.35">
      <c r="B125" s="151" t="s">
        <v>959</v>
      </c>
      <c r="C125" s="151">
        <v>55</v>
      </c>
      <c r="D125" s="151">
        <v>39</v>
      </c>
      <c r="E125" s="151">
        <v>16</v>
      </c>
    </row>
    <row r="126" spans="2:5" x14ac:dyDescent="0.35">
      <c r="B126" s="33" t="s">
        <v>981</v>
      </c>
      <c r="C126" s="33">
        <v>11</v>
      </c>
      <c r="D126" s="33">
        <v>10</v>
      </c>
      <c r="E126" s="33">
        <v>1</v>
      </c>
    </row>
    <row r="127" spans="2:5" hidden="1" x14ac:dyDescent="0.35">
      <c r="B127" s="33" t="s">
        <v>975</v>
      </c>
      <c r="C127" s="33">
        <v>20</v>
      </c>
      <c r="D127" s="33">
        <v>20</v>
      </c>
      <c r="E127" s="33">
        <v>0</v>
      </c>
    </row>
    <row r="128" spans="2:5" hidden="1" x14ac:dyDescent="0.35">
      <c r="B128" s="33" t="s">
        <v>976</v>
      </c>
      <c r="C128" s="33">
        <v>1</v>
      </c>
      <c r="D128" s="33">
        <v>1</v>
      </c>
      <c r="E128" s="33">
        <v>0</v>
      </c>
    </row>
    <row r="129" spans="2:5" hidden="1" x14ac:dyDescent="0.35">
      <c r="B129" s="33" t="s">
        <v>977</v>
      </c>
      <c r="C129" s="33">
        <v>1</v>
      </c>
      <c r="D129" s="33">
        <v>1</v>
      </c>
      <c r="E129" s="33">
        <v>0</v>
      </c>
    </row>
    <row r="130" spans="2:5" x14ac:dyDescent="0.35">
      <c r="B130" s="33" t="s">
        <v>979</v>
      </c>
      <c r="C130" s="33">
        <v>35</v>
      </c>
      <c r="D130" s="33">
        <v>15</v>
      </c>
      <c r="E130" s="33">
        <v>20</v>
      </c>
    </row>
    <row r="131" spans="2:5" hidden="1" x14ac:dyDescent="0.35">
      <c r="B131" s="33" t="s">
        <v>980</v>
      </c>
      <c r="C131" s="33">
        <v>125</v>
      </c>
      <c r="D131" s="33">
        <v>125</v>
      </c>
      <c r="E131" s="33">
        <v>0</v>
      </c>
    </row>
    <row r="132" spans="2:5" hidden="1" x14ac:dyDescent="0.35">
      <c r="B132" s="33" t="s">
        <v>1022</v>
      </c>
      <c r="C132" s="33">
        <v>56</v>
      </c>
      <c r="D132" s="33">
        <v>56</v>
      </c>
      <c r="E132" s="33">
        <v>0</v>
      </c>
    </row>
    <row r="133" spans="2:5" hidden="1" x14ac:dyDescent="0.35">
      <c r="B133" s="33" t="s">
        <v>1023</v>
      </c>
      <c r="C133" s="33">
        <v>4</v>
      </c>
      <c r="D133" s="33">
        <v>4</v>
      </c>
      <c r="E133" s="33">
        <v>0</v>
      </c>
    </row>
    <row r="134" spans="2:5" x14ac:dyDescent="0.35">
      <c r="B134" s="33" t="s">
        <v>1024</v>
      </c>
      <c r="C134" s="33">
        <v>32</v>
      </c>
      <c r="D134" s="33">
        <v>25</v>
      </c>
      <c r="E134" s="33">
        <v>7</v>
      </c>
    </row>
    <row r="135" spans="2:5" x14ac:dyDescent="0.35">
      <c r="B135" s="151" t="s">
        <v>1049</v>
      </c>
      <c r="C135" s="151">
        <v>5</v>
      </c>
      <c r="D135" s="151">
        <v>1</v>
      </c>
      <c r="E135" s="151">
        <v>4</v>
      </c>
    </row>
    <row r="136" spans="2:5" hidden="1" x14ac:dyDescent="0.35">
      <c r="B136" s="33" t="s">
        <v>1050</v>
      </c>
      <c r="C136" s="33">
        <v>1</v>
      </c>
      <c r="D136" s="33">
        <v>1</v>
      </c>
      <c r="E136" s="33">
        <v>0</v>
      </c>
    </row>
    <row r="137" spans="2:5" x14ac:dyDescent="0.35">
      <c r="B137" s="33" t="s">
        <v>1118</v>
      </c>
      <c r="C137" s="33">
        <v>64</v>
      </c>
      <c r="D137" s="33">
        <v>32</v>
      </c>
      <c r="E137" s="33">
        <v>32</v>
      </c>
    </row>
    <row r="138" spans="2:5" x14ac:dyDescent="0.35">
      <c r="B138" s="33" t="s">
        <v>1099</v>
      </c>
      <c r="C138" s="33">
        <v>25</v>
      </c>
      <c r="D138" s="33">
        <v>15</v>
      </c>
      <c r="E138" s="33">
        <v>10</v>
      </c>
    </row>
    <row r="139" spans="2:5" hidden="1" x14ac:dyDescent="0.35">
      <c r="B139" s="33" t="s">
        <v>1127</v>
      </c>
      <c r="C139" s="33">
        <v>1</v>
      </c>
      <c r="D139" s="33">
        <v>1</v>
      </c>
      <c r="E139" s="33">
        <v>0</v>
      </c>
    </row>
    <row r="140" spans="2:5" x14ac:dyDescent="0.35">
      <c r="B140" s="152" t="s">
        <v>181</v>
      </c>
      <c r="C140" s="152">
        <v>3845</v>
      </c>
      <c r="D140" s="152">
        <v>3655</v>
      </c>
      <c r="E140" s="152">
        <v>190</v>
      </c>
    </row>
  </sheetData>
  <autoFilter ref="B5:E140" xr:uid="{B17A64E4-B0F4-480E-B8C3-EEF26E3C11F6}">
    <filterColumn colId="3">
      <filters>
        <filter val="1"/>
        <filter val="10"/>
        <filter val="13"/>
        <filter val="16"/>
        <filter val="190"/>
        <filter val="20"/>
        <filter val="21"/>
        <filter val="30"/>
        <filter val="32"/>
        <filter val="4"/>
        <filter val="5"/>
        <filter val="7"/>
        <filter val="8"/>
        <filter val="Sum of Stock Balance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2022-09-28T15:03:54Z</cp:lastPrinted>
  <dcterms:created xsi:type="dcterms:W3CDTF">2020-03-12T07:09:25Z</dcterms:created>
  <dcterms:modified xsi:type="dcterms:W3CDTF">2022-11-16T07:46:57Z</dcterms:modified>
</cp:coreProperties>
</file>